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SS UO 2014" sheetId="1" r:id="rId1"/>
  </sheets>
  <definedNames>
    <definedName name="_xlnm.Print_Area" localSheetId="0">'SS UO 2014'!$A$1:$P$80</definedName>
  </definedNames>
  <calcPr fullCalcOnLoad="1"/>
</workbook>
</file>

<file path=xl/comments1.xml><?xml version="1.0" encoding="utf-8"?>
<comments xmlns="http://schemas.openxmlformats.org/spreadsheetml/2006/main">
  <authors>
    <author>Irena Żarczyńska</author>
  </authors>
  <commentList>
    <comment ref="J19" authorId="0">
      <text>
        <r>
          <rPr>
            <b/>
            <sz val="8"/>
            <rFont val="Tahoma"/>
            <family val="0"/>
          </rPr>
          <t>Irena Żarczyńska:</t>
        </r>
        <r>
          <rPr>
            <sz val="8"/>
            <rFont val="Tahoma"/>
            <family val="0"/>
          </rPr>
          <t xml:space="preserve">
ZPU-84/2009
</t>
        </r>
      </text>
    </comment>
    <comment ref="K19" authorId="0">
      <text>
        <r>
          <rPr>
            <b/>
            <sz val="8"/>
            <rFont val="Tahoma"/>
            <family val="0"/>
          </rPr>
          <t>Irena Żarczyńska:</t>
        </r>
        <r>
          <rPr>
            <sz val="8"/>
            <rFont val="Tahoma"/>
            <family val="0"/>
          </rPr>
          <t xml:space="preserve">
ZPU-237/09 - Studencka Wiosna Kultur.,
253/09 -ZESPOŁy  LAO-CHE, O.S.T.R.
ZPU-144/09 usł.rozrywk.światło-dźwięk,</t>
        </r>
      </text>
    </comment>
    <comment ref="D4" authorId="0">
      <text>
        <r>
          <rPr>
            <sz val="8"/>
            <rFont val="Tahoma"/>
            <family val="0"/>
          </rPr>
          <t>plan rzeczowo-finans. N
a rok 2009</t>
        </r>
      </text>
    </comment>
    <comment ref="H4" authorId="0">
      <text>
        <r>
          <rPr>
            <sz val="8"/>
            <rFont val="Tahoma"/>
            <family val="0"/>
          </rPr>
          <t xml:space="preserve">
środki SS</t>
        </r>
      </text>
    </comment>
    <comment ref="H5" authorId="0">
      <text>
        <r>
          <rPr>
            <b/>
            <sz val="8"/>
            <rFont val="Tahoma"/>
            <family val="0"/>
          </rPr>
          <t xml:space="preserve">środki Prorektora ds.. Studentów
</t>
        </r>
      </text>
    </comment>
    <comment ref="D5" authorId="0">
      <text>
        <r>
          <rPr>
            <b/>
            <sz val="8"/>
            <rFont val="Tahoma"/>
            <family val="0"/>
          </rPr>
          <t>PZU - do sprawdzenia</t>
        </r>
      </text>
    </comment>
  </commentList>
</comments>
</file>

<file path=xl/sharedStrings.xml><?xml version="1.0" encoding="utf-8"?>
<sst xmlns="http://schemas.openxmlformats.org/spreadsheetml/2006/main" count="135" uniqueCount="113">
  <si>
    <t>Wniosek z dnia 30.04.2014r  na wynajem kabin sanitarnych i ogrodzeń zabezpieczających podczas PIASTONALIÓW 2014- Fra FVS/002555/opo/2014 z 26.05.2014 -obsłiuga sanitarna -Piastonalia</t>
  </si>
  <si>
    <t>FN NR FV 1997/2014 z dnia 11.06.2014r.- pieczątka</t>
  </si>
  <si>
    <t>Pismo z dnia 24.06.2014r.- dotyczy postępowania 402/2014 -kontenery na odpady (w całości wniosek na 4.297,80)-zwiększenie wniosku z kwoty 4.130,- na 4.297,80- RÓŻNICA 167,80-ŚRODKI SS</t>
  </si>
  <si>
    <t>NOTA KSIĘGOWA NT/1/06/2014 z dnia 16.06.2014r.- REFUNDACJA NAGRÓD DLA ZWYCIĘZCÓW I LAUREATÓW XX OPOLSKIEGO TURNIEJU CHEMICZNEGO (Nota w całości na 2.500,-)</t>
  </si>
  <si>
    <t>NOTY KSIĘGOWE ZA ROZMOWY TELEFONICZNE NR. 05/04/AG/2014; 15/05/AG/2014; 16/06/AG/2014/2014- ZA M-CE I-III, IV, V</t>
  </si>
  <si>
    <t>FV NR KF06444/14 z dnia 31.05.2014r.- wywóz śmieci (fv W CAŁOŚCI NA KWOTĘ 4.298,40)</t>
  </si>
  <si>
    <t>Nota księgowa za rozmowy telefoniczne w miesiącu VI 2014 - nota n r24/07/AG/2014 z 04.07.2014 r.</t>
  </si>
  <si>
    <t>Środki do rozliczenia z lat ubiegłych - 2013</t>
  </si>
  <si>
    <t>c</t>
  </si>
  <si>
    <t>Rachunek z dnia 26.02.2014r. Za prowadzenie biura - Pani Natalia Różańskam-c III-IV</t>
  </si>
  <si>
    <t>Rachunek z dnia 26.02.2014r. Za prowadzenie biura - Pani Natalia Różańskam-c V-VI</t>
  </si>
  <si>
    <t>Wniosek ZPU 768/2014 z dnia 10.09.2014 r. - opłata ZAiKS za koncert Jafia Namuel 23 maja 2014 r. w ramach Piastonaliów 2014</t>
  </si>
  <si>
    <t>FV FM/M/203/2014/09/0495 z dnia 29.09.2014 r. wynagrodzenie autorskie Stowarzyszenie autorów ZAIKS za umowę 53/14/0663 za koncert estradowy w dniach 23.05.2014 r.</t>
  </si>
  <si>
    <t>ZPU z 03.11.2014 udział w XXI  Konwencie Przewodniczących Przewodniczącego Samorządu Studenckiego w dniach 7-9.11.2014 r.</t>
  </si>
  <si>
    <t>wpływ 03.11.2014 r.</t>
  </si>
  <si>
    <t>PZU - umowa prewencyjna 981/2014  - zakup bramek ochronnych ( zaks.na 852-09 FPMDSiD)</t>
  </si>
  <si>
    <t>FV  z dnia 09.11.2014 r. nr 7/11/2014 udział w XXI Konwencie członka zarządu SS Rafała Kotasińskiego w dniach 7-9.11.2014 r.</t>
  </si>
  <si>
    <t>ZPU z 05.11.2014 udział w XXI  Konwencie Przewodniczących członka zarządu SS Rafała Kotasińskiegho w dniach 7-9.11.2014 r.</t>
  </si>
  <si>
    <t xml:space="preserve">ia </t>
  </si>
  <si>
    <t>.</t>
  </si>
  <si>
    <t>FV FA/9/11/2014 z dnia 21.11.2014 r. - bramki ochronne - koncertowe ( OT SCK)</t>
  </si>
  <si>
    <t xml:space="preserve">UMOWA-ZLECENIE zawarta w dniu 01.10.2014r.-Prowadzenie biura Samorządu Studenckiego przez Panią MARTĘ NOWAK w okresie od 01.10.2014r. Do 30.06.2015r. (9x450,-)-WYKORZYSTANO OD X-XII- 1 350ZŁ 
Zarejestrowano również okres od I - VI 2014 r. - 450 x 6 miesięcy  2 700zł - OGÓŁEM 4 050 ZŁ
</t>
  </si>
  <si>
    <t>WARTOŚĆ UJEMNA OBCIĄŻA LIMIT 2015 ROKU</t>
  </si>
  <si>
    <t>FV z dnia 01.11.2014 r. nr 3/11/2014 udział w XXI Konwencie Przewodniczącego Samorządu Studenckiego w dniach 7-9.11.2014 r.</t>
  </si>
  <si>
    <t>Rozmowy telefoniczne SS za XI.2014 - NOTA 55/12/AG/2014</t>
  </si>
  <si>
    <t>Rozmowy telefoniczne SS za VII i VIII.2014 - NOTA 34/09/AG/2014</t>
  </si>
  <si>
    <t>Rozmowy telefoniczne SS za IX.2014 - NOTA 39/10/AG/2014</t>
  </si>
  <si>
    <t>Rozmowy telefoniczne SS za X.2014 - NOTA 48/11/AG/2014</t>
  </si>
  <si>
    <t>Limit S.S.</t>
  </si>
  <si>
    <t>RAZEM koszty</t>
  </si>
  <si>
    <t>Środki pozostałe do dyspozycji</t>
  </si>
  <si>
    <t>Doty 
Prorektora</t>
  </si>
  <si>
    <t>Doty 
Dziekanów</t>
  </si>
  <si>
    <t>Pozycja FK</t>
  </si>
  <si>
    <t>PIASTONALIA</t>
  </si>
  <si>
    <t>ZGP</t>
  </si>
  <si>
    <t>wydatek dotyczy</t>
  </si>
  <si>
    <t>Kwota</t>
  </si>
  <si>
    <t>Lp</t>
  </si>
  <si>
    <t>AZPN</t>
  </si>
  <si>
    <t xml:space="preserve">RAZEM </t>
  </si>
  <si>
    <t>Źródła finansowania</t>
  </si>
  <si>
    <t>RAZEM</t>
  </si>
  <si>
    <t>Cel nakładów</t>
  </si>
  <si>
    <t>Działalność bieżąca</t>
  </si>
  <si>
    <t>Koszty RAZEM</t>
  </si>
  <si>
    <t>KULTURALIA</t>
  </si>
  <si>
    <t>Otrzęsiny</t>
  </si>
  <si>
    <t>Zestawienie przychodów i kosztów działalności 
Samorządu Studenckiego w roku 2014</t>
  </si>
  <si>
    <t>Dota Uczelni roku bieżącego 2014</t>
  </si>
  <si>
    <t>Treść</t>
  </si>
  <si>
    <t>Projekt "Studio Dźwięku"</t>
  </si>
  <si>
    <t>BLOKADY</t>
  </si>
  <si>
    <t>Doty Prorektora</t>
  </si>
  <si>
    <t>Doty Dziekanów</t>
  </si>
  <si>
    <t xml:space="preserve">FV/2014/12/00348 Z 03.12.2014 - papier ksero </t>
  </si>
  <si>
    <t xml:space="preserve">FV/2014/12/00347 Z 03.12.2014 R. - tasmy,teczki,folie,segregatory </t>
  </si>
  <si>
    <t>Zamówienie z dnia 15.01.2014r. na materiały biurowe</t>
  </si>
  <si>
    <t>A</t>
  </si>
  <si>
    <t>PZU -FV nr FKF00033/13- na KULTURALIA 2013 (FV brutto 7.000,-)</t>
  </si>
  <si>
    <t>PZU -FV nr FKF00005/14- PROWIZJA 45% ZGODNIE Z UMOWĄ NA UBEZP.</t>
  </si>
  <si>
    <t>B</t>
  </si>
  <si>
    <t>FV NR FV/2014/01/02362  z dnia 23.01.2014-Papier ksero, arkusze barwne, papier korespondencyjny</t>
  </si>
  <si>
    <t>FV NR FV/2014/01/02688  z dnia 27.01.2014-Materiały biurowe</t>
  </si>
  <si>
    <t>FV NR FV/2014/01/03073 z dnia 29.01.2014-Materiały biurowe</t>
  </si>
  <si>
    <t>a</t>
  </si>
  <si>
    <t>b</t>
  </si>
  <si>
    <t>UMOWA-ZLECENIE  z dnia 02.01.2014r.-Prowadzenie biura Samorządu Studenckiego od I do VI- Pani Natalia Różańska</t>
  </si>
  <si>
    <t>Rachunek z dnia 26.02.2014r. Za prowadzenie biura - Pani Natalia Różańskam-c I-II</t>
  </si>
  <si>
    <t xml:space="preserve"> (R-k 1/03/2014 z 08.03.2014 Stow.Absolwentów UO) Wniosek z dnia 20.02.2014r. Na organizację XIV  Zimowej Giełdy Piosenki</t>
  </si>
  <si>
    <t xml:space="preserve">WNIOSEK z dnia 11.03.2014r.- Zdalnie sterowany dron </t>
  </si>
  <si>
    <t>FV NR  2/03/2014  z dnia 10.03.2014r-Wypożyczenie i montaż wystawy w dn.12-26.2014r.-(WNIOSEK  z dnia 07.03.2014r.- Wypoyczenie I monta wystawy-"Zimowa Gieda Piosenki")</t>
  </si>
  <si>
    <t>Rejestr wydatków 2014 - związanych z działalnością Samorządu Studenckiego</t>
  </si>
  <si>
    <t>C</t>
  </si>
  <si>
    <t>FV NR 91/12/2014  z dnia 25.02.2014r-udział w XX Krajowej Konferencji Parlamentu Studentów RP (Wniosek z dnia 26.03.2014r.-udział w XX Krajowej Konferencji Parlamentu Studentów RP w dniu 28.-30.03.2014r.-)-FV łącznie na kwotę 2580,-</t>
  </si>
  <si>
    <t>D</t>
  </si>
  <si>
    <t>Wniosek z dnia 04.02.2014r.- na udział w konferencji "V Studenckie Forum Jakości"- p. Łukasz Kozak, Izabela Kaczyńska</t>
  </si>
  <si>
    <t>E</t>
  </si>
  <si>
    <t>Pismo z dnia 27.03.2014r.-Dofinansowanie Akademickiego Koła Artystycznego-materiały plastyczne na warsztaty</t>
  </si>
  <si>
    <t>FV NR 2014-28-023510 LEROY-MERLIN-Nożyczki, torby, fibrotermica</t>
  </si>
  <si>
    <t>Pozostałe</t>
  </si>
  <si>
    <t>FV NR 282014040305673 Superhobby Dom i Ogród Sp. z o.o.- płyta, przycinanie płyty</t>
  </si>
  <si>
    <t>FV NR F/006613/14/OP ELEKTROTEK Sp. z o.o.- przewody aluminiowe</t>
  </si>
  <si>
    <t>FV NR 2820140405017333 Superhobby Dom i Ogród Sp. z o.o.- art. Metalowe, szczypce, zestaw kombinerek</t>
  </si>
  <si>
    <t>Wniosek z dnia 03.04.2014r.-Usługa estradowa - nagłośnienie, oświetlenie na PIASTONALIA 2014 (23-24.05.2014r.)</t>
  </si>
  <si>
    <t>FV NRFA/15/04/2014  z dnia  10.04.2014r.-udział w konferencji  "V Studenckie Forum Jakości" (FV łącznie na kwotę 1.170,-)</t>
  </si>
  <si>
    <t>Zamówienie z dnia 23.04.2014r. Na: pojemnik na zużyte tonery, tonery</t>
  </si>
  <si>
    <t>FV/2014/11/02734 pojemnik na zużyty toner</t>
  </si>
  <si>
    <t>Rachunek kosztów podróży do Łodzi w dniach 15-17.11.13r.-"III Warsztaty dla samorządowców"-Oskar Woźniak</t>
  </si>
  <si>
    <t>Rachunek kosztów podróży do Łodzi w dniach 15-17.11.13r.-"III Warsztaty dla samorządowców"-Tomasz Rojek</t>
  </si>
  <si>
    <t>Rachunek kosztów podróży do Warszawy w dniach 26.-27.10.13r.-Udział w konferencji PSRP-Mateusz Szczypa</t>
  </si>
  <si>
    <t>Rachunek kosztów podróży do Warszawy w dniach 26.-27.10.13r.-Udział w konferencji PSRP-Rafał Wielki</t>
  </si>
  <si>
    <t>Rachunek kosztów podróży Warszawa, Katowice w dniach 08-10.11.13r.-Udział w XX Konwencie przewodniczących-Natalia Majer</t>
  </si>
  <si>
    <t>F</t>
  </si>
  <si>
    <t>Piastonalia -23-24.05.2014r.</t>
  </si>
  <si>
    <t>FV NR FV/2014/04/02815  z dnia 28.04.2014r.-pojemnik na zużyte tonery, tonery</t>
  </si>
  <si>
    <t>WNIOSEK UZUPEŁNIAJĄCY z dnia 14.05.2014r. Na materiały promocyjne (pins do klapy, smycze, kubki)</t>
  </si>
  <si>
    <t xml:space="preserve"> WNIOSEK Z DNIA 09.05.2014R. -ORGANIZACJA SMOCZYCH ŁODZI (Łącznie wniosek na 4.100 w tym 3.000,- środki Rektora; 1.100,- środki SS)</t>
  </si>
  <si>
    <t>Dofinansowanie XVI Ogólnopolskiego Zjazdu Studentów Archiwistyki-5-7.05.2014r. (wniosek w całości na 3.000,-)-FV NR 03/05/2014 z dnia 06.05.2014r.- konsumpcja</t>
  </si>
  <si>
    <t>Rozmowy telefoniczne SS za okrews VII - XII 2014 - Noty księgowe</t>
  </si>
  <si>
    <t>FV NR 013/05/T/K  z dnia 22.05.2014r.-technika estradowa DJAK Karolina Kędra-obsługa techniczna PIASTONALIÓW</t>
  </si>
  <si>
    <t>RACHUNEK Z DNIA 26.05.2014R.  Z dnia 26.05.2014r.-Udostępnienie obiektów przystani oraz sprzętu do przeprowadzenie Regat "Smoczych Łodzi"</t>
  </si>
  <si>
    <t>E'</t>
  </si>
  <si>
    <t>E""</t>
  </si>
  <si>
    <t>FV NR 0108/2014 Z DNIA 08.05.2014r. (FV PROFORMA NR 20/2014  z dnia 24.04.2014r).-fv W CAŁOŚCI NA KWOTĘ 9.000,- Kamera, phantom,system transmisji danych, walizka, bateria, moduł, osłony, okablowanie</t>
  </si>
  <si>
    <t>FV NR FVSP10/00160/04/2014  z dnia 30.04.2014r.- opł. za udział w konferencji -Pismo z dnia 25.03.2014r- dofinansowanie udziału w III Ogólnopolskiej Konferencji Naukowej "Zarządzanie Przedsiębiorstwem…"-Pania Paulina Nowicka</t>
  </si>
  <si>
    <t>FV NR FV/2014/05/01211 z dnia 15.05.2014r.-Papier ksero na potrzeby Samorządu Studenckiego</t>
  </si>
  <si>
    <t>FV NR2014/06/120  z dnia  03.06.2014r.-smycze, kubki, pinsy metalowe-materiały promocyjne (FV w całości na kwotę 3.911,40)</t>
  </si>
  <si>
    <t>Koncert Piastonalia 2014- Wniosek z dnia 05.05.2014r.</t>
  </si>
  <si>
    <t>Koncert Piastonalia 2014 -Wniosek z dnia 05.05.2014r.</t>
  </si>
  <si>
    <t>Koncert Piastonalia 2014-Wniosek z dnia 05.05.2014r.</t>
  </si>
  <si>
    <t>fv nr 4/05/2014 z dnia 19.05.2014r. I rata -Koncert Piastonalia 2014 -23.05.2014r.-12000</t>
  </si>
  <si>
    <t>FV NR 5/05/2014  z dnia 23.05.2014r. II rata - Koncert Piastonalia 2014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</si>
</sst>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\-0.00\ "/>
    <numFmt numFmtId="165" formatCode="#,##0.00\ _z_ł"/>
    <numFmt numFmtId="166" formatCode="0.0"/>
    <numFmt numFmtId="167" formatCode="[$-415]d\ mmmm\ yyyy"/>
    <numFmt numFmtId="168" formatCode="yyyy/mm/dd;@"/>
    <numFmt numFmtId="169" formatCode="0.00;[Red]0.00"/>
    <numFmt numFmtId="170" formatCode="#,##0.00\ &quot;zł&quot;"/>
    <numFmt numFmtId="171" formatCode="_-* #,##0.000\ &quot;zł&quot;_-;\-* #,##0.000\ &quot;zł&quot;_-;_-* &quot;-&quot;??\ &quot;zł&quot;_-;_-@_-"/>
    <numFmt numFmtId="172" formatCode="#,##0_ ;\-#,##0\ "/>
    <numFmt numFmtId="173" formatCode="mmm/yyyy"/>
    <numFmt numFmtId="174" formatCode="#,##0.000\ &quot;zł&quot;"/>
    <numFmt numFmtId="175" formatCode="#,##0.0\ &quot;zł&quot;"/>
    <numFmt numFmtId="176" formatCode="#,##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0"/>
    </font>
    <font>
      <b/>
      <u val="singleAccounting"/>
      <sz val="12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b/>
      <sz val="9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left" vertical="center" wrapText="1"/>
    </xf>
    <xf numFmtId="44" fontId="0" fillId="0" borderId="0" xfId="60" applyNumberFormat="1" applyFont="1" applyFill="1" applyBorder="1" applyAlignment="1">
      <alignment horizontal="right" vertical="center" wrapText="1"/>
    </xf>
    <xf numFmtId="44" fontId="0" fillId="0" borderId="0" xfId="60" applyNumberFormat="1" applyFont="1" applyFill="1" applyAlignment="1">
      <alignment horizontal="right" vertical="center" wrapText="1"/>
    </xf>
    <xf numFmtId="44" fontId="0" fillId="0" borderId="0" xfId="60" applyNumberFormat="1" applyFont="1" applyFill="1" applyBorder="1" applyAlignment="1">
      <alignment vertical="center" wrapText="1"/>
    </xf>
    <xf numFmtId="44" fontId="0" fillId="0" borderId="0" xfId="60" applyNumberFormat="1" applyFont="1" applyFill="1" applyBorder="1" applyAlignment="1">
      <alignment horizontal="center" vertical="center" wrapText="1"/>
    </xf>
    <xf numFmtId="44" fontId="10" fillId="0" borderId="0" xfId="60" applyNumberFormat="1" applyFont="1" applyFill="1" applyBorder="1" applyAlignment="1">
      <alignment horizontal="right" vertical="center" wrapText="1"/>
    </xf>
    <xf numFmtId="172" fontId="0" fillId="0" borderId="0" xfId="60" applyNumberFormat="1" applyFont="1" applyFill="1" applyAlignment="1">
      <alignment horizontal="center" vertical="center" wrapText="1"/>
    </xf>
    <xf numFmtId="44" fontId="0" fillId="0" borderId="0" xfId="60" applyNumberFormat="1" applyFont="1" applyFill="1" applyAlignment="1">
      <alignment horizontal="center" vertical="center" wrapText="1"/>
    </xf>
    <xf numFmtId="44" fontId="0" fillId="0" borderId="0" xfId="60" applyNumberFormat="1" applyFont="1" applyFill="1" applyAlignment="1">
      <alignment vertical="center" wrapText="1"/>
    </xf>
    <xf numFmtId="44" fontId="8" fillId="0" borderId="10" xfId="60" applyNumberFormat="1" applyFont="1" applyFill="1" applyBorder="1" applyAlignment="1">
      <alignment horizontal="center" vertical="center" wrapText="1"/>
    </xf>
    <xf numFmtId="172" fontId="10" fillId="0" borderId="0" xfId="60" applyNumberFormat="1" applyFont="1" applyFill="1" applyBorder="1" applyAlignment="1">
      <alignment horizontal="center" vertical="center" wrapText="1"/>
    </xf>
    <xf numFmtId="44" fontId="10" fillId="0" borderId="0" xfId="60" applyNumberFormat="1" applyFont="1" applyFill="1" applyBorder="1" applyAlignment="1">
      <alignment horizontal="center" vertical="center" wrapText="1"/>
    </xf>
    <xf numFmtId="44" fontId="10" fillId="0" borderId="0" xfId="60" applyNumberFormat="1" applyFont="1" applyFill="1" applyBorder="1" applyAlignment="1">
      <alignment vertical="center" wrapText="1"/>
    </xf>
    <xf numFmtId="44" fontId="10" fillId="0" borderId="0" xfId="60" applyNumberFormat="1" applyFont="1" applyFill="1" applyAlignment="1">
      <alignment vertical="center" wrapText="1"/>
    </xf>
    <xf numFmtId="172" fontId="0" fillId="0" borderId="0" xfId="60" applyNumberFormat="1" applyFont="1" applyFill="1" applyBorder="1" applyAlignment="1">
      <alignment horizontal="center" vertical="center" wrapText="1"/>
    </xf>
    <xf numFmtId="44" fontId="0" fillId="0" borderId="10" xfId="60" applyNumberFormat="1" applyFont="1" applyFill="1" applyBorder="1" applyAlignment="1">
      <alignment vertical="center" wrapText="1"/>
    </xf>
    <xf numFmtId="44" fontId="8" fillId="0" borderId="0" xfId="60" applyNumberFormat="1" applyFont="1" applyFill="1" applyBorder="1" applyAlignment="1">
      <alignment horizontal="center" vertical="center" wrapText="1"/>
    </xf>
    <xf numFmtId="172" fontId="8" fillId="0" borderId="0" xfId="60" applyNumberFormat="1" applyFont="1" applyFill="1" applyBorder="1" applyAlignment="1">
      <alignment horizontal="center" vertical="center" wrapText="1"/>
    </xf>
    <xf numFmtId="172" fontId="5" fillId="0" borderId="10" xfId="60" applyNumberFormat="1" applyFont="1" applyFill="1" applyBorder="1" applyAlignment="1">
      <alignment horizontal="center" vertical="center" wrapText="1"/>
    </xf>
    <xf numFmtId="44" fontId="2" fillId="0" borderId="10" xfId="60" applyNumberFormat="1" applyFont="1" applyFill="1" applyBorder="1" applyAlignment="1">
      <alignment horizontal="center" vertical="center" wrapText="1"/>
    </xf>
    <xf numFmtId="44" fontId="2" fillId="0" borderId="11" xfId="60" applyNumberFormat="1" applyFont="1" applyFill="1" applyBorder="1" applyAlignment="1">
      <alignment horizontal="center" vertical="center" wrapText="1"/>
    </xf>
    <xf numFmtId="44" fontId="0" fillId="0" borderId="10" xfId="60" applyNumberFormat="1" applyFont="1" applyFill="1" applyBorder="1" applyAlignment="1">
      <alignment horizontal="right" vertical="center" wrapText="1"/>
    </xf>
    <xf numFmtId="44" fontId="2" fillId="0" borderId="10" xfId="60" applyNumberFormat="1" applyFont="1" applyFill="1" applyBorder="1" applyAlignment="1">
      <alignment horizontal="right" vertical="center" wrapText="1"/>
    </xf>
    <xf numFmtId="44" fontId="2" fillId="0" borderId="11" xfId="60" applyNumberFormat="1" applyFont="1" applyFill="1" applyBorder="1" applyAlignment="1">
      <alignment vertical="center" wrapText="1"/>
    </xf>
    <xf numFmtId="44" fontId="0" fillId="0" borderId="12" xfId="60" applyNumberFormat="1" applyFont="1" applyFill="1" applyBorder="1" applyAlignment="1">
      <alignment horizontal="right" vertical="center" wrapText="1"/>
    </xf>
    <xf numFmtId="44" fontId="0" fillId="0" borderId="0" xfId="60" applyNumberFormat="1" applyFont="1" applyFill="1" applyAlignment="1">
      <alignment horizontal="left" vertical="center" wrapText="1"/>
    </xf>
    <xf numFmtId="44" fontId="0" fillId="0" borderId="0" xfId="60" applyNumberFormat="1" applyFont="1" applyFill="1" applyAlignment="1">
      <alignment horizontal="right" vertical="center" wrapText="1"/>
    </xf>
    <xf numFmtId="44" fontId="0" fillId="0" borderId="0" xfId="60" applyNumberFormat="1" applyFont="1" applyFill="1" applyAlignment="1">
      <alignment horizontal="left" vertical="center" wrapText="1"/>
    </xf>
    <xf numFmtId="44" fontId="8" fillId="0" borderId="0" xfId="60" applyNumberFormat="1" applyFont="1" applyFill="1" applyBorder="1" applyAlignment="1">
      <alignment horizontal="left" vertical="center" wrapText="1"/>
    </xf>
    <xf numFmtId="44" fontId="8" fillId="0" borderId="0" xfId="60" applyNumberFormat="1" applyFont="1" applyFill="1" applyBorder="1" applyAlignment="1">
      <alignment vertical="center" wrapText="1"/>
    </xf>
    <xf numFmtId="44" fontId="8" fillId="33" borderId="10" xfId="60" applyNumberFormat="1" applyFont="1" applyFill="1" applyBorder="1" applyAlignment="1">
      <alignment vertical="center" wrapText="1"/>
    </xf>
    <xf numFmtId="44" fontId="0" fillId="33" borderId="13" xfId="60" applyNumberFormat="1" applyFont="1" applyFill="1" applyBorder="1" applyAlignment="1">
      <alignment horizontal="left" vertical="center" wrapText="1"/>
    </xf>
    <xf numFmtId="44" fontId="8" fillId="0" borderId="10" xfId="60" applyNumberFormat="1" applyFont="1" applyFill="1" applyBorder="1" applyAlignment="1">
      <alignment horizontal="left" vertical="center" wrapText="1"/>
    </xf>
    <xf numFmtId="44" fontId="8" fillId="0" borderId="10" xfId="60" applyNumberFormat="1" applyFont="1" applyFill="1" applyBorder="1" applyAlignment="1">
      <alignment vertical="center" wrapText="1"/>
    </xf>
    <xf numFmtId="44" fontId="8" fillId="34" borderId="0" xfId="60" applyNumberFormat="1" applyFont="1" applyFill="1" applyBorder="1" applyAlignment="1">
      <alignment vertical="center" wrapText="1"/>
    </xf>
    <xf numFmtId="44" fontId="0" fillId="34" borderId="14" xfId="60" applyNumberFormat="1" applyFont="1" applyFill="1" applyBorder="1" applyAlignment="1">
      <alignment horizontal="left" vertical="center" wrapText="1"/>
    </xf>
    <xf numFmtId="172" fontId="0" fillId="34" borderId="10" xfId="60" applyNumberFormat="1" applyFont="1" applyFill="1" applyBorder="1" applyAlignment="1">
      <alignment horizontal="center" vertical="center" wrapText="1"/>
    </xf>
    <xf numFmtId="44" fontId="0" fillId="34" borderId="10" xfId="6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vertical="center" wrapText="1"/>
    </xf>
    <xf numFmtId="44" fontId="0" fillId="34" borderId="13" xfId="60" applyNumberFormat="1" applyFont="1" applyFill="1" applyBorder="1" applyAlignment="1">
      <alignment horizontal="left" vertical="center" wrapText="1"/>
    </xf>
    <xf numFmtId="44" fontId="2" fillId="33" borderId="10" xfId="60" applyNumberFormat="1" applyFont="1" applyFill="1" applyBorder="1" applyAlignment="1">
      <alignment horizontal="center" vertical="center" wrapText="1"/>
    </xf>
    <xf numFmtId="44" fontId="10" fillId="0" borderId="10" xfId="60" applyNumberFormat="1" applyFont="1" applyFill="1" applyBorder="1" applyAlignment="1">
      <alignment horizontal="left" vertical="center" wrapText="1"/>
    </xf>
    <xf numFmtId="44" fontId="10" fillId="0" borderId="10" xfId="60" applyNumberFormat="1" applyFont="1" applyFill="1" applyBorder="1" applyAlignment="1">
      <alignment vertical="center" wrapText="1"/>
    </xf>
    <xf numFmtId="44" fontId="8" fillId="33" borderId="10" xfId="60" applyNumberFormat="1" applyFont="1" applyFill="1" applyBorder="1" applyAlignment="1">
      <alignment horizontal="left" vertical="center" wrapText="1"/>
    </xf>
    <xf numFmtId="44" fontId="9" fillId="33" borderId="10" xfId="60" applyNumberFormat="1" applyFont="1" applyFill="1" applyBorder="1" applyAlignment="1">
      <alignment vertical="center" wrapText="1"/>
    </xf>
    <xf numFmtId="44" fontId="0" fillId="33" borderId="10" xfId="60" applyNumberFormat="1" applyFont="1" applyFill="1" applyBorder="1" applyAlignment="1">
      <alignment horizontal="left" vertical="center" wrapText="1"/>
    </xf>
    <xf numFmtId="44" fontId="0" fillId="34" borderId="10" xfId="60" applyNumberFormat="1" applyFont="1" applyFill="1" applyBorder="1" applyAlignment="1">
      <alignment horizontal="left" vertical="center" wrapText="1"/>
    </xf>
    <xf numFmtId="44" fontId="2" fillId="0" borderId="10" xfId="60" applyNumberFormat="1" applyFont="1" applyFill="1" applyBorder="1" applyAlignment="1">
      <alignment vertical="center" wrapText="1"/>
    </xf>
    <xf numFmtId="172" fontId="2" fillId="0" borderId="10" xfId="60" applyNumberFormat="1" applyFont="1" applyFill="1" applyBorder="1" applyAlignment="1">
      <alignment horizontal="center" vertical="center" wrapText="1"/>
    </xf>
    <xf numFmtId="44" fontId="0" fillId="0" borderId="10" xfId="60" applyNumberFormat="1" applyFont="1" applyFill="1" applyBorder="1" applyAlignment="1">
      <alignment horizontal="center" vertical="center" wrapText="1"/>
    </xf>
    <xf numFmtId="44" fontId="0" fillId="0" borderId="10" xfId="60" applyNumberFormat="1" applyFont="1" applyFill="1" applyBorder="1" applyAlignment="1">
      <alignment horizontal="left" vertical="center" wrapText="1"/>
    </xf>
    <xf numFmtId="44" fontId="11" fillId="33" borderId="10" xfId="60" applyFont="1" applyFill="1" applyBorder="1" applyAlignment="1">
      <alignment horizontal="right" vertical="center" wrapText="1"/>
    </xf>
    <xf numFmtId="44" fontId="8" fillId="33" borderId="12" xfId="60" applyNumberFormat="1" applyFont="1" applyFill="1" applyBorder="1" applyAlignment="1">
      <alignment vertical="center" wrapText="1"/>
    </xf>
    <xf numFmtId="44" fontId="2" fillId="0" borderId="12" xfId="60" applyNumberFormat="1" applyFont="1" applyFill="1" applyBorder="1" applyAlignment="1">
      <alignment horizontal="center" vertical="center" wrapText="1"/>
    </xf>
    <xf numFmtId="44" fontId="0" fillId="0" borderId="12" xfId="60" applyNumberFormat="1" applyFont="1" applyFill="1" applyBorder="1" applyAlignment="1">
      <alignment horizontal="right" vertical="center" wrapText="1"/>
    </xf>
    <xf numFmtId="44" fontId="8" fillId="33" borderId="15" xfId="60" applyNumberFormat="1" applyFont="1" applyFill="1" applyBorder="1" applyAlignment="1">
      <alignment vertical="center" wrapText="1"/>
    </xf>
    <xf numFmtId="44" fontId="2" fillId="0" borderId="15" xfId="60" applyNumberFormat="1" applyFont="1" applyFill="1" applyBorder="1" applyAlignment="1">
      <alignment horizontal="center" vertical="center" wrapText="1"/>
    </xf>
    <xf numFmtId="44" fontId="0" fillId="0" borderId="15" xfId="60" applyNumberFormat="1" applyFont="1" applyFill="1" applyBorder="1" applyAlignment="1">
      <alignment horizontal="right" vertical="center" wrapText="1"/>
    </xf>
    <xf numFmtId="44" fontId="0" fillId="0" borderId="10" xfId="60" applyNumberFormat="1" applyFont="1" applyFill="1" applyBorder="1" applyAlignment="1">
      <alignment horizontal="right" vertical="center" wrapText="1"/>
    </xf>
    <xf numFmtId="44" fontId="0" fillId="0" borderId="16" xfId="60" applyNumberFormat="1" applyFont="1" applyFill="1" applyBorder="1" applyAlignment="1">
      <alignment horizontal="right" vertical="center" wrapText="1"/>
    </xf>
    <xf numFmtId="44" fontId="0" fillId="0" borderId="10" xfId="60" applyNumberFormat="1" applyFont="1" applyFill="1" applyBorder="1" applyAlignment="1">
      <alignment horizontal="left" vertical="center" wrapText="1"/>
    </xf>
    <xf numFmtId="172" fontId="0" fillId="0" borderId="10" xfId="60" applyNumberFormat="1" applyFont="1" applyFill="1" applyBorder="1" applyAlignment="1">
      <alignment horizontal="center" vertical="center" wrapText="1"/>
    </xf>
    <xf numFmtId="44" fontId="0" fillId="0" borderId="0" xfId="60" applyNumberFormat="1" applyFont="1" applyFill="1" applyBorder="1" applyAlignment="1">
      <alignment vertical="center" wrapText="1"/>
    </xf>
    <xf numFmtId="44" fontId="0" fillId="34" borderId="12" xfId="6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4" fontId="12" fillId="34" borderId="17" xfId="60" applyNumberFormat="1" applyFont="1" applyFill="1" applyBorder="1" applyAlignment="1">
      <alignment vertical="center" wrapText="1"/>
    </xf>
    <xf numFmtId="44" fontId="8" fillId="0" borderId="18" xfId="60" applyNumberFormat="1" applyFont="1" applyFill="1" applyBorder="1" applyAlignment="1">
      <alignment horizontal="center" vertical="center" wrapText="1"/>
    </xf>
    <xf numFmtId="44" fontId="0" fillId="0" borderId="0" xfId="60" applyNumberFormat="1" applyFont="1" applyFill="1" applyBorder="1" applyAlignment="1">
      <alignment horizontal="center" vertical="center" wrapText="1"/>
    </xf>
    <xf numFmtId="44" fontId="8" fillId="0" borderId="10" xfId="60" applyNumberFormat="1" applyFont="1" applyFill="1" applyBorder="1" applyAlignment="1">
      <alignment horizontal="center" vertical="center" wrapText="1"/>
    </xf>
    <xf numFmtId="44" fontId="9" fillId="0" borderId="18" xfId="60" applyNumberFormat="1" applyFont="1" applyFill="1" applyBorder="1" applyAlignment="1">
      <alignment horizontal="center" vertical="center" wrapText="1"/>
    </xf>
    <xf numFmtId="44" fontId="9" fillId="0" borderId="19" xfId="60" applyNumberFormat="1" applyFont="1" applyFill="1" applyBorder="1" applyAlignment="1">
      <alignment horizontal="center" vertical="center" wrapText="1"/>
    </xf>
    <xf numFmtId="44" fontId="8" fillId="0" borderId="0" xfId="60" applyNumberFormat="1" applyFont="1" applyFill="1" applyBorder="1" applyAlignment="1">
      <alignment horizontal="center" vertical="center" wrapText="1"/>
    </xf>
    <xf numFmtId="44" fontId="9" fillId="0" borderId="0" xfId="6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zoomScale="75" zoomScaleNormal="75" zoomScalePageLayoutView="0" workbookViewId="0" topLeftCell="A36">
      <selection activeCell="C74" sqref="C74"/>
    </sheetView>
  </sheetViews>
  <sheetFormatPr defaultColWidth="9.140625" defaultRowHeight="12.75"/>
  <cols>
    <col min="1" max="1" width="5.7109375" style="7" customWidth="1"/>
    <col min="2" max="2" width="12.421875" style="8" hidden="1" customWidth="1"/>
    <col min="3" max="3" width="98.28125" style="26" customWidth="1"/>
    <col min="4" max="4" width="17.7109375" style="9" customWidth="1"/>
    <col min="5" max="5" width="20.00390625" style="9" customWidth="1"/>
    <col min="6" max="7" width="17.7109375" style="3" customWidth="1"/>
    <col min="8" max="8" width="14.7109375" style="3" customWidth="1"/>
    <col min="9" max="9" width="16.57421875" style="9" customWidth="1"/>
    <col min="10" max="10" width="16.8515625" style="3" customWidth="1"/>
    <col min="11" max="12" width="18.421875" style="9" customWidth="1"/>
    <col min="13" max="13" width="14.7109375" style="9" customWidth="1"/>
    <col min="14" max="14" width="15.57421875" style="9" customWidth="1"/>
    <col min="15" max="16" width="15.421875" style="9" customWidth="1"/>
    <col min="17" max="17" width="13.7109375" style="9" customWidth="1"/>
    <col min="18" max="16384" width="9.140625" style="9" customWidth="1"/>
  </cols>
  <sheetData>
    <row r="1" spans="1:5" ht="40.5" customHeight="1">
      <c r="A1" s="7" t="s">
        <v>18</v>
      </c>
      <c r="C1" s="67" t="s">
        <v>48</v>
      </c>
      <c r="D1" s="67"/>
      <c r="E1" s="17"/>
    </row>
    <row r="2" spans="1:5" ht="40.5" customHeight="1">
      <c r="A2" s="7" t="s">
        <v>19</v>
      </c>
      <c r="C2" s="10" t="s">
        <v>50</v>
      </c>
      <c r="D2" s="10" t="s">
        <v>37</v>
      </c>
      <c r="E2" s="17"/>
    </row>
    <row r="3" spans="1:10" s="14" customFormat="1" ht="24.75" customHeight="1">
      <c r="A3" s="11"/>
      <c r="B3" s="12"/>
      <c r="C3" s="42" t="s">
        <v>7</v>
      </c>
      <c r="D3" s="43">
        <v>3622.6</v>
      </c>
      <c r="E3" s="13"/>
      <c r="F3" s="6"/>
      <c r="G3" s="6"/>
      <c r="H3" s="6"/>
      <c r="I3" s="13"/>
      <c r="J3" s="6"/>
    </row>
    <row r="4" spans="1:10" s="14" customFormat="1" ht="24.75" customHeight="1">
      <c r="A4" s="11"/>
      <c r="B4" s="12"/>
      <c r="C4" s="42" t="s">
        <v>49</v>
      </c>
      <c r="D4" s="43">
        <v>50000</v>
      </c>
      <c r="E4" s="13"/>
      <c r="F4" s="6"/>
      <c r="G4" s="6"/>
      <c r="H4" s="6"/>
      <c r="I4" s="13"/>
      <c r="J4" s="6"/>
    </row>
    <row r="5" spans="1:10" s="14" customFormat="1" ht="27.75" customHeight="1">
      <c r="A5" s="11"/>
      <c r="B5" s="12"/>
      <c r="C5" s="42" t="s">
        <v>59</v>
      </c>
      <c r="D5" s="43"/>
      <c r="E5" s="13"/>
      <c r="F5" s="12"/>
      <c r="G5" s="6"/>
      <c r="H5" s="6"/>
      <c r="I5" s="13"/>
      <c r="J5" s="6"/>
    </row>
    <row r="6" spans="1:10" s="14" customFormat="1" ht="31.5" customHeight="1">
      <c r="A6" s="11"/>
      <c r="B6" s="12"/>
      <c r="C6" s="42" t="s">
        <v>60</v>
      </c>
      <c r="D6" s="43">
        <v>58274.27</v>
      </c>
      <c r="E6" s="13"/>
      <c r="F6" s="13"/>
      <c r="G6" s="6"/>
      <c r="H6" s="6"/>
      <c r="I6" s="13"/>
      <c r="J6" s="6"/>
    </row>
    <row r="7" spans="1:10" s="14" customFormat="1" ht="30" customHeight="1">
      <c r="A7" s="11"/>
      <c r="B7" s="12"/>
      <c r="C7" s="42" t="s">
        <v>15</v>
      </c>
      <c r="D7" s="43">
        <v>12900</v>
      </c>
      <c r="E7" s="63" t="s">
        <v>14</v>
      </c>
      <c r="F7" s="6"/>
      <c r="G7" s="6"/>
      <c r="H7" s="6"/>
      <c r="I7" s="13"/>
      <c r="J7" s="6"/>
    </row>
    <row r="8" spans="1:10" s="14" customFormat="1" ht="24.75" customHeight="1">
      <c r="A8" s="11"/>
      <c r="B8" s="12"/>
      <c r="C8" s="42"/>
      <c r="D8" s="43"/>
      <c r="E8" s="13"/>
      <c r="F8" s="6"/>
      <c r="G8" s="6"/>
      <c r="H8" s="6"/>
      <c r="I8" s="13"/>
      <c r="J8" s="6"/>
    </row>
    <row r="9" spans="1:10" s="14" customFormat="1" ht="24.75" customHeight="1">
      <c r="A9" s="11"/>
      <c r="B9" s="12"/>
      <c r="C9" s="42" t="s">
        <v>54</v>
      </c>
      <c r="D9" s="43">
        <f>H18</f>
        <v>0</v>
      </c>
      <c r="E9" s="13"/>
      <c r="F9" s="6"/>
      <c r="G9" s="6"/>
      <c r="H9" s="6"/>
      <c r="I9" s="13"/>
      <c r="J9" s="6"/>
    </row>
    <row r="10" spans="1:10" ht="24.75" customHeight="1">
      <c r="A10" s="15"/>
      <c r="B10" s="5"/>
      <c r="C10" s="42" t="s">
        <v>53</v>
      </c>
      <c r="D10" s="43">
        <f>G18</f>
        <v>0</v>
      </c>
      <c r="E10" s="13"/>
      <c r="F10" s="2"/>
      <c r="G10" s="2"/>
      <c r="H10" s="2"/>
      <c r="I10" s="4"/>
      <c r="J10" s="2"/>
    </row>
    <row r="11" spans="1:10" ht="24.75" customHeight="1">
      <c r="A11" s="15"/>
      <c r="B11" s="5"/>
      <c r="C11" s="44" t="s">
        <v>40</v>
      </c>
      <c r="D11" s="31">
        <f>SUM(D3:D10)</f>
        <v>124796.87</v>
      </c>
      <c r="E11" s="35"/>
      <c r="F11" s="2"/>
      <c r="G11" s="2"/>
      <c r="H11" s="2"/>
      <c r="I11" s="4"/>
      <c r="J11" s="2"/>
    </row>
    <row r="12" spans="1:10" ht="42.75" customHeight="1">
      <c r="A12" s="15"/>
      <c r="B12" s="5"/>
      <c r="C12" s="44" t="s">
        <v>30</v>
      </c>
      <c r="D12" s="45">
        <f>D11-D13-D14</f>
        <v>-1205.929999999993</v>
      </c>
      <c r="E12" s="66" t="s">
        <v>22</v>
      </c>
      <c r="F12" s="68"/>
      <c r="G12" s="68"/>
      <c r="H12" s="68"/>
      <c r="I12" s="4"/>
      <c r="J12" s="2"/>
    </row>
    <row r="13" spans="1:10" ht="39" customHeight="1">
      <c r="A13" s="15"/>
      <c r="B13" s="5"/>
      <c r="C13" s="44" t="s">
        <v>45</v>
      </c>
      <c r="D13" s="31">
        <f>D18</f>
        <v>126002.79999999999</v>
      </c>
      <c r="E13" s="35"/>
      <c r="F13" s="2"/>
      <c r="G13" s="2"/>
      <c r="H13" s="2"/>
      <c r="I13" s="4"/>
      <c r="J13" s="2"/>
    </row>
    <row r="14" spans="1:10" ht="19.5" customHeight="1">
      <c r="A14" s="15"/>
      <c r="B14" s="5"/>
      <c r="C14" s="33" t="s">
        <v>52</v>
      </c>
      <c r="D14" s="34">
        <f>E18</f>
        <v>0</v>
      </c>
      <c r="E14" s="30"/>
      <c r="F14" s="2"/>
      <c r="G14" s="2"/>
      <c r="H14" s="2"/>
      <c r="I14" s="4"/>
      <c r="J14" s="2"/>
    </row>
    <row r="15" spans="1:10" ht="15.75" customHeight="1">
      <c r="A15" s="15"/>
      <c r="B15" s="5"/>
      <c r="C15" s="29"/>
      <c r="D15" s="30"/>
      <c r="E15" s="30"/>
      <c r="F15" s="2"/>
      <c r="G15" s="2"/>
      <c r="H15" s="2"/>
      <c r="I15" s="4"/>
      <c r="J15" s="2"/>
    </row>
    <row r="16" spans="1:14" ht="26.25" customHeight="1">
      <c r="A16" s="72" t="s">
        <v>72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6" ht="33" customHeight="1">
      <c r="A17" s="18"/>
      <c r="B17" s="17"/>
      <c r="C17" s="17"/>
      <c r="D17" s="70" t="s">
        <v>41</v>
      </c>
      <c r="E17" s="70"/>
      <c r="F17" s="70"/>
      <c r="G17" s="70"/>
      <c r="H17" s="71"/>
      <c r="I17" s="73" t="s">
        <v>43</v>
      </c>
      <c r="J17" s="73"/>
      <c r="K17" s="73"/>
      <c r="L17" s="73"/>
      <c r="M17" s="73"/>
      <c r="N17" s="73"/>
      <c r="O17" s="73"/>
      <c r="P17" s="73"/>
    </row>
    <row r="18" spans="1:16" ht="28.5" customHeight="1">
      <c r="A18" s="69" t="s">
        <v>29</v>
      </c>
      <c r="B18" s="69"/>
      <c r="C18" s="69"/>
      <c r="D18" s="31">
        <f>SUM(F18:H18)</f>
        <v>126002.79999999999</v>
      </c>
      <c r="E18" s="31">
        <f>SUM(E20:E249)</f>
        <v>0</v>
      </c>
      <c r="F18" s="31">
        <f>SUM(F20:F90)</f>
        <v>126002.79999999999</v>
      </c>
      <c r="G18" s="31">
        <f>SUM(G20:G90)</f>
        <v>0</v>
      </c>
      <c r="H18" s="56">
        <f>SUM(H20:H90)</f>
        <v>0</v>
      </c>
      <c r="I18" s="53">
        <f>SUM(I20:I130)</f>
        <v>18148.939999999995</v>
      </c>
      <c r="J18" s="31">
        <f aca="true" t="shared" si="0" ref="J18:P18">SUM(J20:J130)</f>
        <v>16390</v>
      </c>
      <c r="K18" s="31">
        <f>SUM(K20:K130)</f>
        <v>78293.6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13170.26</v>
      </c>
    </row>
    <row r="19" spans="1:16" ht="25.5">
      <c r="A19" s="19" t="s">
        <v>38</v>
      </c>
      <c r="B19" s="20" t="s">
        <v>33</v>
      </c>
      <c r="C19" s="20" t="s">
        <v>36</v>
      </c>
      <c r="D19" s="41" t="s">
        <v>42</v>
      </c>
      <c r="E19" s="20" t="s">
        <v>52</v>
      </c>
      <c r="F19" s="20" t="s">
        <v>28</v>
      </c>
      <c r="G19" s="20" t="s">
        <v>31</v>
      </c>
      <c r="H19" s="57" t="s">
        <v>32</v>
      </c>
      <c r="I19" s="54" t="s">
        <v>44</v>
      </c>
      <c r="J19" s="20" t="s">
        <v>35</v>
      </c>
      <c r="K19" s="21" t="s">
        <v>34</v>
      </c>
      <c r="L19" s="21" t="s">
        <v>47</v>
      </c>
      <c r="M19" s="20" t="s">
        <v>39</v>
      </c>
      <c r="N19" s="20" t="s">
        <v>46</v>
      </c>
      <c r="O19" s="20" t="s">
        <v>51</v>
      </c>
      <c r="P19" s="20" t="s">
        <v>80</v>
      </c>
    </row>
    <row r="20" spans="1:17" ht="27.75" customHeight="1">
      <c r="A20" s="37">
        <v>1</v>
      </c>
      <c r="B20" s="38"/>
      <c r="C20" s="39" t="s">
        <v>57</v>
      </c>
      <c r="D20" s="32"/>
      <c r="E20" s="40">
        <f>479.63-D21</f>
        <v>0</v>
      </c>
      <c r="F20" s="22"/>
      <c r="G20" s="22"/>
      <c r="H20" s="58"/>
      <c r="I20" s="55"/>
      <c r="J20" s="23"/>
      <c r="K20" s="24"/>
      <c r="L20" s="24"/>
      <c r="M20" s="23"/>
      <c r="N20" s="16"/>
      <c r="O20" s="16"/>
      <c r="P20" s="16"/>
      <c r="Q20" s="9">
        <f>SUM(F20:H20)-SUM(I20:P20)</f>
        <v>0</v>
      </c>
    </row>
    <row r="21" spans="1:17" ht="27.75" customHeight="1">
      <c r="A21" s="37" t="s">
        <v>58</v>
      </c>
      <c r="B21" s="38"/>
      <c r="C21" s="39" t="s">
        <v>62</v>
      </c>
      <c r="D21" s="32">
        <v>479.63</v>
      </c>
      <c r="E21" s="36"/>
      <c r="F21" s="25">
        <v>479.63</v>
      </c>
      <c r="G21" s="22"/>
      <c r="H21" s="58"/>
      <c r="I21" s="55">
        <v>479.63</v>
      </c>
      <c r="J21" s="23"/>
      <c r="K21" s="24"/>
      <c r="L21" s="24"/>
      <c r="M21" s="23"/>
      <c r="N21" s="16"/>
      <c r="O21" s="16"/>
      <c r="P21" s="16"/>
      <c r="Q21" s="9">
        <f>SUM(F21:H21)-SUM(I21:P21)</f>
        <v>0</v>
      </c>
    </row>
    <row r="22" spans="1:17" ht="27.75" customHeight="1">
      <c r="A22" s="37">
        <v>2</v>
      </c>
      <c r="B22" s="38"/>
      <c r="C22" s="39" t="s">
        <v>57</v>
      </c>
      <c r="D22" s="32"/>
      <c r="E22" s="36">
        <f>477.56-D23-D24</f>
        <v>0</v>
      </c>
      <c r="F22" s="25"/>
      <c r="G22" s="22"/>
      <c r="H22" s="58"/>
      <c r="I22" s="55"/>
      <c r="J22" s="23"/>
      <c r="K22" s="24"/>
      <c r="L22" s="24"/>
      <c r="M22" s="23"/>
      <c r="N22" s="16"/>
      <c r="O22" s="16"/>
      <c r="P22" s="16"/>
      <c r="Q22" s="9">
        <f>SUM(F22:H22)-SUM(I22:P22)</f>
        <v>0</v>
      </c>
    </row>
    <row r="23" spans="1:17" ht="27.75" customHeight="1">
      <c r="A23" s="37" t="s">
        <v>58</v>
      </c>
      <c r="B23" s="38"/>
      <c r="C23" s="39" t="s">
        <v>63</v>
      </c>
      <c r="D23" s="32">
        <v>404.46</v>
      </c>
      <c r="E23" s="36"/>
      <c r="F23" s="25">
        <v>404.46</v>
      </c>
      <c r="G23" s="22"/>
      <c r="H23" s="58"/>
      <c r="I23" s="55">
        <v>404.46</v>
      </c>
      <c r="J23" s="23"/>
      <c r="K23" s="24"/>
      <c r="L23" s="24"/>
      <c r="M23" s="23"/>
      <c r="N23" s="16"/>
      <c r="O23" s="16"/>
      <c r="P23" s="16"/>
      <c r="Q23" s="9">
        <f>SUM(F23:H23)-SUM(I23:P23)</f>
        <v>0</v>
      </c>
    </row>
    <row r="24" spans="1:17" ht="27.75" customHeight="1">
      <c r="A24" s="37" t="s">
        <v>61</v>
      </c>
      <c r="B24" s="38"/>
      <c r="C24" s="39" t="s">
        <v>64</v>
      </c>
      <c r="D24" s="32">
        <v>73.1</v>
      </c>
      <c r="E24" s="36"/>
      <c r="F24" s="25">
        <v>73.1</v>
      </c>
      <c r="G24" s="22"/>
      <c r="H24" s="58"/>
      <c r="I24" s="55">
        <v>73.1</v>
      </c>
      <c r="J24" s="23"/>
      <c r="K24" s="24"/>
      <c r="L24" s="24"/>
      <c r="M24" s="23"/>
      <c r="N24" s="16"/>
      <c r="O24" s="16"/>
      <c r="P24" s="16"/>
      <c r="Q24" s="9">
        <f>SUM(F24:H24)-SUM(I24:P24)</f>
        <v>0</v>
      </c>
    </row>
    <row r="25" spans="1:17" ht="27.75" customHeight="1">
      <c r="A25" s="37">
        <v>3</v>
      </c>
      <c r="B25" s="38"/>
      <c r="C25" s="39" t="s">
        <v>69</v>
      </c>
      <c r="D25" s="32">
        <v>15000</v>
      </c>
      <c r="E25" s="36"/>
      <c r="F25" s="25">
        <v>15000</v>
      </c>
      <c r="G25" s="22"/>
      <c r="H25" s="58"/>
      <c r="I25" s="55"/>
      <c r="J25" s="23">
        <v>15000</v>
      </c>
      <c r="K25" s="24"/>
      <c r="L25" s="24"/>
      <c r="M25" s="23"/>
      <c r="N25" s="16"/>
      <c r="O25" s="16"/>
      <c r="P25" s="16"/>
      <c r="Q25" s="9">
        <f aca="true" t="shared" si="1" ref="Q25:Q73">SUM(F25:H25)-SUM(I25:P25)</f>
        <v>0</v>
      </c>
    </row>
    <row r="26" spans="1:17" ht="27.75" customHeight="1">
      <c r="A26" s="37">
        <v>4</v>
      </c>
      <c r="B26" s="38"/>
      <c r="C26" s="39" t="s">
        <v>67</v>
      </c>
      <c r="D26" s="32"/>
      <c r="E26" s="36">
        <f>SUM(450*6)-D27-D28-D29</f>
        <v>0</v>
      </c>
      <c r="F26" s="25"/>
      <c r="G26" s="22"/>
      <c r="H26" s="58"/>
      <c r="I26" s="55"/>
      <c r="J26" s="23"/>
      <c r="K26" s="24"/>
      <c r="L26" s="24"/>
      <c r="M26" s="23"/>
      <c r="N26" s="16"/>
      <c r="O26" s="16"/>
      <c r="P26" s="16"/>
      <c r="Q26" s="9">
        <f t="shared" si="1"/>
        <v>0</v>
      </c>
    </row>
    <row r="27" spans="1:17" ht="27.75" customHeight="1">
      <c r="A27" s="37" t="s">
        <v>65</v>
      </c>
      <c r="B27" s="38"/>
      <c r="C27" s="39" t="s">
        <v>68</v>
      </c>
      <c r="D27" s="32">
        <v>900</v>
      </c>
      <c r="E27" s="36"/>
      <c r="F27" s="25">
        <v>900</v>
      </c>
      <c r="G27" s="22"/>
      <c r="H27" s="58"/>
      <c r="I27" s="55">
        <v>900</v>
      </c>
      <c r="J27" s="23"/>
      <c r="K27" s="24"/>
      <c r="L27" s="24"/>
      <c r="M27" s="23"/>
      <c r="N27" s="16"/>
      <c r="O27" s="16"/>
      <c r="P27" s="16"/>
      <c r="Q27" s="9">
        <f t="shared" si="1"/>
        <v>0</v>
      </c>
    </row>
    <row r="28" spans="1:17" ht="27.75" customHeight="1">
      <c r="A28" s="37" t="s">
        <v>66</v>
      </c>
      <c r="B28" s="38"/>
      <c r="C28" s="39" t="s">
        <v>9</v>
      </c>
      <c r="D28" s="32">
        <v>900</v>
      </c>
      <c r="E28" s="36"/>
      <c r="F28" s="25">
        <v>900</v>
      </c>
      <c r="G28" s="22"/>
      <c r="H28" s="58"/>
      <c r="I28" s="55">
        <v>900</v>
      </c>
      <c r="J28" s="23"/>
      <c r="K28" s="24"/>
      <c r="L28" s="24"/>
      <c r="M28" s="23"/>
      <c r="N28" s="16"/>
      <c r="O28" s="16"/>
      <c r="P28" s="16"/>
      <c r="Q28" s="9">
        <f t="shared" si="1"/>
        <v>0</v>
      </c>
    </row>
    <row r="29" spans="1:17" ht="27.75" customHeight="1">
      <c r="A29" s="37" t="s">
        <v>8</v>
      </c>
      <c r="B29" s="38"/>
      <c r="C29" s="39" t="s">
        <v>10</v>
      </c>
      <c r="D29" s="32">
        <v>900</v>
      </c>
      <c r="E29" s="36"/>
      <c r="F29" s="25">
        <v>900</v>
      </c>
      <c r="G29" s="22"/>
      <c r="H29" s="58"/>
      <c r="I29" s="55">
        <v>900</v>
      </c>
      <c r="J29" s="23"/>
      <c r="K29" s="24"/>
      <c r="L29" s="24"/>
      <c r="M29" s="23"/>
      <c r="N29" s="16"/>
      <c r="O29" s="16"/>
      <c r="P29" s="16"/>
      <c r="Q29" s="9">
        <f t="shared" si="1"/>
        <v>0</v>
      </c>
    </row>
    <row r="30" spans="1:17" ht="27.75" customHeight="1">
      <c r="A30" s="37">
        <v>5</v>
      </c>
      <c r="B30" s="38"/>
      <c r="C30" s="39" t="s">
        <v>71</v>
      </c>
      <c r="D30" s="32">
        <v>1390</v>
      </c>
      <c r="E30" s="36">
        <f>1390-D30</f>
        <v>0</v>
      </c>
      <c r="F30" s="25">
        <v>1390</v>
      </c>
      <c r="G30" s="22"/>
      <c r="H30" s="58"/>
      <c r="I30" s="55"/>
      <c r="J30" s="23">
        <v>1390</v>
      </c>
      <c r="K30" s="24"/>
      <c r="L30" s="24"/>
      <c r="M30" s="23"/>
      <c r="N30" s="16"/>
      <c r="O30" s="16"/>
      <c r="P30" s="16"/>
      <c r="Q30" s="9">
        <f t="shared" si="1"/>
        <v>0</v>
      </c>
    </row>
    <row r="31" spans="1:17" ht="27.75" customHeight="1">
      <c r="A31" s="37">
        <v>6</v>
      </c>
      <c r="B31" s="38"/>
      <c r="C31" s="39" t="s">
        <v>70</v>
      </c>
      <c r="D31" s="46"/>
      <c r="E31" s="47">
        <f>1000-D32</f>
        <v>0</v>
      </c>
      <c r="F31" s="22"/>
      <c r="G31" s="22"/>
      <c r="H31" s="58"/>
      <c r="I31" s="55"/>
      <c r="J31" s="23"/>
      <c r="K31" s="48"/>
      <c r="L31" s="48"/>
      <c r="M31" s="23"/>
      <c r="N31" s="16"/>
      <c r="O31" s="16"/>
      <c r="P31" s="16"/>
      <c r="Q31" s="9">
        <f t="shared" si="1"/>
        <v>0</v>
      </c>
    </row>
    <row r="32" spans="1:17" ht="27.75" customHeight="1">
      <c r="A32" s="37"/>
      <c r="B32" s="38"/>
      <c r="C32" s="39" t="s">
        <v>104</v>
      </c>
      <c r="D32" s="46">
        <v>1000</v>
      </c>
      <c r="E32" s="47"/>
      <c r="F32" s="22">
        <v>1000</v>
      </c>
      <c r="G32" s="22"/>
      <c r="H32" s="58"/>
      <c r="I32" s="55">
        <v>1000</v>
      </c>
      <c r="J32" s="23"/>
      <c r="K32" s="48"/>
      <c r="L32" s="48"/>
      <c r="M32" s="23"/>
      <c r="N32" s="16"/>
      <c r="O32" s="16"/>
      <c r="P32" s="16"/>
      <c r="Q32" s="9">
        <f t="shared" si="1"/>
        <v>0</v>
      </c>
    </row>
    <row r="33" spans="1:17" ht="45.75" customHeight="1">
      <c r="A33" s="37">
        <v>7</v>
      </c>
      <c r="B33" s="38"/>
      <c r="C33" s="39" t="s">
        <v>105</v>
      </c>
      <c r="D33" s="46">
        <v>250</v>
      </c>
      <c r="E33" s="47"/>
      <c r="F33" s="22">
        <v>250</v>
      </c>
      <c r="G33" s="22"/>
      <c r="H33" s="58"/>
      <c r="I33" s="55">
        <v>250</v>
      </c>
      <c r="J33" s="23"/>
      <c r="K33" s="48"/>
      <c r="L33" s="48"/>
      <c r="M33" s="23"/>
      <c r="N33" s="16"/>
      <c r="O33" s="16"/>
      <c r="P33" s="16"/>
      <c r="Q33" s="9">
        <f t="shared" si="1"/>
        <v>0</v>
      </c>
    </row>
    <row r="34" spans="1:17" ht="48" customHeight="1">
      <c r="A34" s="37">
        <v>8</v>
      </c>
      <c r="B34" s="38"/>
      <c r="C34" s="1" t="s">
        <v>74</v>
      </c>
      <c r="D34" s="46">
        <v>630</v>
      </c>
      <c r="E34" s="47">
        <f>630-D34</f>
        <v>0</v>
      </c>
      <c r="F34" s="22">
        <v>630</v>
      </c>
      <c r="G34" s="22"/>
      <c r="H34" s="58"/>
      <c r="I34" s="55">
        <v>630</v>
      </c>
      <c r="J34" s="23"/>
      <c r="K34" s="48"/>
      <c r="L34" s="48"/>
      <c r="M34" s="23"/>
      <c r="N34" s="16"/>
      <c r="O34" s="16"/>
      <c r="P34" s="16"/>
      <c r="Q34" s="9">
        <f t="shared" si="1"/>
        <v>0</v>
      </c>
    </row>
    <row r="35" spans="1:17" ht="48" customHeight="1">
      <c r="A35" s="37">
        <v>9</v>
      </c>
      <c r="B35" s="38"/>
      <c r="C35" s="1" t="s">
        <v>76</v>
      </c>
      <c r="D35" s="46"/>
      <c r="E35" s="47">
        <f>780-D36</f>
        <v>0</v>
      </c>
      <c r="F35" s="22"/>
      <c r="G35" s="22"/>
      <c r="H35" s="58"/>
      <c r="I35" s="55"/>
      <c r="J35" s="23"/>
      <c r="K35" s="48"/>
      <c r="L35" s="48"/>
      <c r="M35" s="23"/>
      <c r="N35" s="16"/>
      <c r="O35" s="16"/>
      <c r="P35" s="16"/>
      <c r="Q35" s="9">
        <f t="shared" si="1"/>
        <v>0</v>
      </c>
    </row>
    <row r="36" spans="1:17" ht="48" customHeight="1">
      <c r="A36" s="37" t="s">
        <v>58</v>
      </c>
      <c r="B36" s="38"/>
      <c r="C36" s="1" t="s">
        <v>85</v>
      </c>
      <c r="D36" s="46">
        <v>780</v>
      </c>
      <c r="E36" s="47"/>
      <c r="F36" s="22">
        <v>780</v>
      </c>
      <c r="G36" s="22"/>
      <c r="H36" s="58"/>
      <c r="I36" s="55">
        <v>780</v>
      </c>
      <c r="J36" s="23"/>
      <c r="K36" s="48"/>
      <c r="L36" s="48"/>
      <c r="M36" s="23"/>
      <c r="N36" s="16"/>
      <c r="O36" s="16"/>
      <c r="P36" s="16"/>
      <c r="Q36" s="9">
        <f t="shared" si="1"/>
        <v>0</v>
      </c>
    </row>
    <row r="37" spans="1:17" ht="48" customHeight="1">
      <c r="A37" s="37">
        <v>10</v>
      </c>
      <c r="B37" s="38"/>
      <c r="C37" s="1" t="s">
        <v>78</v>
      </c>
      <c r="D37" s="46"/>
      <c r="E37" s="47">
        <f>270.26-D38-D39-D40-D41</f>
        <v>0</v>
      </c>
      <c r="F37" s="22"/>
      <c r="G37" s="22"/>
      <c r="H37" s="58"/>
      <c r="I37" s="55"/>
      <c r="J37" s="23"/>
      <c r="K37" s="48"/>
      <c r="L37" s="48"/>
      <c r="M37" s="23"/>
      <c r="N37" s="16"/>
      <c r="O37" s="16"/>
      <c r="P37" s="16"/>
      <c r="Q37" s="9">
        <f t="shared" si="1"/>
        <v>0</v>
      </c>
    </row>
    <row r="38" spans="1:17" ht="48" customHeight="1">
      <c r="A38" s="37" t="s">
        <v>58</v>
      </c>
      <c r="B38" s="38"/>
      <c r="C38" s="1" t="s">
        <v>79</v>
      </c>
      <c r="D38" s="46">
        <v>107.2</v>
      </c>
      <c r="E38" s="47"/>
      <c r="F38" s="22">
        <f>D38</f>
        <v>107.2</v>
      </c>
      <c r="G38" s="22"/>
      <c r="H38" s="58"/>
      <c r="I38" s="55"/>
      <c r="J38" s="23"/>
      <c r="K38" s="48"/>
      <c r="L38" s="48"/>
      <c r="M38" s="23"/>
      <c r="N38" s="16"/>
      <c r="O38" s="16"/>
      <c r="P38" s="16">
        <v>107.2</v>
      </c>
      <c r="Q38" s="9">
        <f t="shared" si="1"/>
        <v>0</v>
      </c>
    </row>
    <row r="39" spans="1:17" ht="48" customHeight="1">
      <c r="A39" s="37" t="s">
        <v>61</v>
      </c>
      <c r="B39" s="38"/>
      <c r="C39" s="1" t="s">
        <v>81</v>
      </c>
      <c r="D39" s="46">
        <v>58.78</v>
      </c>
      <c r="E39" s="47"/>
      <c r="F39" s="22">
        <v>58.78</v>
      </c>
      <c r="G39" s="22"/>
      <c r="H39" s="58"/>
      <c r="I39" s="55"/>
      <c r="J39" s="23"/>
      <c r="K39" s="48"/>
      <c r="L39" s="48"/>
      <c r="M39" s="23"/>
      <c r="N39" s="16"/>
      <c r="O39" s="16"/>
      <c r="P39" s="16">
        <v>58.78</v>
      </c>
      <c r="Q39" s="9">
        <f t="shared" si="1"/>
        <v>0</v>
      </c>
    </row>
    <row r="40" spans="1:17" ht="48" customHeight="1">
      <c r="A40" s="37" t="s">
        <v>73</v>
      </c>
      <c r="B40" s="38"/>
      <c r="C40" s="1" t="s">
        <v>82</v>
      </c>
      <c r="D40" s="46">
        <v>11.82</v>
      </c>
      <c r="E40" s="47"/>
      <c r="F40" s="22">
        <v>11.82</v>
      </c>
      <c r="G40" s="22"/>
      <c r="H40" s="58"/>
      <c r="I40" s="55"/>
      <c r="J40" s="23"/>
      <c r="K40" s="48"/>
      <c r="L40" s="48"/>
      <c r="M40" s="23"/>
      <c r="N40" s="16"/>
      <c r="O40" s="16"/>
      <c r="P40" s="16">
        <v>11.82</v>
      </c>
      <c r="Q40" s="9">
        <f t="shared" si="1"/>
        <v>0</v>
      </c>
    </row>
    <row r="41" spans="1:17" ht="48" customHeight="1">
      <c r="A41" s="37" t="s">
        <v>75</v>
      </c>
      <c r="B41" s="38"/>
      <c r="C41" s="1" t="s">
        <v>83</v>
      </c>
      <c r="D41" s="46">
        <v>92.46</v>
      </c>
      <c r="E41" s="47"/>
      <c r="F41" s="22">
        <v>92.46</v>
      </c>
      <c r="G41" s="22"/>
      <c r="H41" s="58"/>
      <c r="I41" s="55"/>
      <c r="J41" s="23"/>
      <c r="K41" s="48"/>
      <c r="L41" s="48"/>
      <c r="M41" s="23"/>
      <c r="N41" s="16"/>
      <c r="O41" s="16"/>
      <c r="P41" s="16">
        <v>92.46</v>
      </c>
      <c r="Q41" s="9">
        <f t="shared" si="1"/>
        <v>0</v>
      </c>
    </row>
    <row r="42" spans="1:17" ht="48" customHeight="1">
      <c r="A42" s="37">
        <v>11</v>
      </c>
      <c r="B42" s="38"/>
      <c r="C42" s="1" t="s">
        <v>84</v>
      </c>
      <c r="D42" s="46"/>
      <c r="E42" s="47">
        <f>20000-D43</f>
        <v>0</v>
      </c>
      <c r="F42" s="22"/>
      <c r="G42" s="22"/>
      <c r="H42" s="58"/>
      <c r="I42" s="55"/>
      <c r="J42" s="23"/>
      <c r="K42" s="48"/>
      <c r="L42" s="48"/>
      <c r="M42" s="23"/>
      <c r="N42" s="16"/>
      <c r="O42" s="16"/>
      <c r="P42" s="16"/>
      <c r="Q42" s="9">
        <f t="shared" si="1"/>
        <v>0</v>
      </c>
    </row>
    <row r="43" spans="1:17" ht="48" customHeight="1">
      <c r="A43" s="37" t="s">
        <v>58</v>
      </c>
      <c r="B43" s="38"/>
      <c r="C43" s="1" t="s">
        <v>100</v>
      </c>
      <c r="D43" s="46">
        <v>20000</v>
      </c>
      <c r="E43" s="47"/>
      <c r="F43" s="22">
        <v>20000</v>
      </c>
      <c r="G43" s="22"/>
      <c r="H43" s="58"/>
      <c r="I43" s="55"/>
      <c r="J43" s="23"/>
      <c r="K43" s="48">
        <v>20000</v>
      </c>
      <c r="L43" s="48"/>
      <c r="M43" s="23"/>
      <c r="N43" s="16"/>
      <c r="O43" s="16"/>
      <c r="P43" s="16"/>
      <c r="Q43" s="9">
        <f t="shared" si="1"/>
        <v>0</v>
      </c>
    </row>
    <row r="44" spans="1:17" ht="48" customHeight="1">
      <c r="A44" s="37">
        <v>12</v>
      </c>
      <c r="B44" s="38"/>
      <c r="C44" s="1" t="s">
        <v>86</v>
      </c>
      <c r="D44" s="46"/>
      <c r="E44" s="47">
        <f>1105.06-D45</f>
        <v>0</v>
      </c>
      <c r="F44" s="22"/>
      <c r="G44" s="22"/>
      <c r="H44" s="58"/>
      <c r="I44" s="55"/>
      <c r="J44" s="23"/>
      <c r="K44" s="48"/>
      <c r="L44" s="48"/>
      <c r="M44" s="23"/>
      <c r="N44" s="16"/>
      <c r="O44" s="16"/>
      <c r="P44" s="16"/>
      <c r="Q44" s="9">
        <f t="shared" si="1"/>
        <v>0</v>
      </c>
    </row>
    <row r="45" spans="1:17" ht="48" customHeight="1">
      <c r="A45" s="37" t="s">
        <v>58</v>
      </c>
      <c r="B45" s="38"/>
      <c r="C45" s="1" t="s">
        <v>95</v>
      </c>
      <c r="D45" s="46">
        <v>1105.06</v>
      </c>
      <c r="E45" s="47"/>
      <c r="F45" s="22">
        <v>1105.06</v>
      </c>
      <c r="G45" s="22"/>
      <c r="H45" s="58"/>
      <c r="I45" s="55">
        <v>1105.06</v>
      </c>
      <c r="J45" s="23"/>
      <c r="K45" s="48"/>
      <c r="L45" s="48"/>
      <c r="M45" s="23"/>
      <c r="N45" s="16"/>
      <c r="O45" s="16"/>
      <c r="P45" s="16"/>
      <c r="Q45" s="9">
        <f t="shared" si="1"/>
        <v>0</v>
      </c>
    </row>
    <row r="46" spans="1:17" ht="48" customHeight="1">
      <c r="A46" s="37">
        <v>13</v>
      </c>
      <c r="B46" s="38"/>
      <c r="C46" s="1" t="s">
        <v>88</v>
      </c>
      <c r="D46" s="46">
        <v>40</v>
      </c>
      <c r="E46" s="47"/>
      <c r="F46" s="22">
        <v>40</v>
      </c>
      <c r="G46" s="22"/>
      <c r="H46" s="58"/>
      <c r="I46" s="55">
        <v>40</v>
      </c>
      <c r="J46" s="23"/>
      <c r="K46" s="48"/>
      <c r="L46" s="48"/>
      <c r="M46" s="23"/>
      <c r="N46" s="16"/>
      <c r="O46" s="16"/>
      <c r="P46" s="16"/>
      <c r="Q46" s="9">
        <f t="shared" si="1"/>
        <v>0</v>
      </c>
    </row>
    <row r="47" spans="1:17" ht="48" customHeight="1">
      <c r="A47" s="37">
        <v>14</v>
      </c>
      <c r="B47" s="38"/>
      <c r="C47" s="1" t="s">
        <v>89</v>
      </c>
      <c r="D47" s="46">
        <v>40</v>
      </c>
      <c r="E47" s="47"/>
      <c r="F47" s="22">
        <v>40</v>
      </c>
      <c r="G47" s="22"/>
      <c r="H47" s="58"/>
      <c r="I47" s="55">
        <v>40</v>
      </c>
      <c r="J47" s="23"/>
      <c r="K47" s="48"/>
      <c r="L47" s="48"/>
      <c r="M47" s="23"/>
      <c r="N47" s="16"/>
      <c r="O47" s="16"/>
      <c r="P47" s="16"/>
      <c r="Q47" s="9">
        <f t="shared" si="1"/>
        <v>0</v>
      </c>
    </row>
    <row r="48" spans="1:17" ht="48" customHeight="1">
      <c r="A48" s="37">
        <v>15</v>
      </c>
      <c r="B48" s="38"/>
      <c r="C48" s="1" t="s">
        <v>90</v>
      </c>
      <c r="D48" s="46">
        <v>73.2</v>
      </c>
      <c r="E48" s="47"/>
      <c r="F48" s="22">
        <v>73.2</v>
      </c>
      <c r="G48" s="22"/>
      <c r="H48" s="58"/>
      <c r="I48" s="55">
        <v>73.2</v>
      </c>
      <c r="J48" s="23"/>
      <c r="K48" s="48"/>
      <c r="L48" s="48"/>
      <c r="M48" s="23"/>
      <c r="N48" s="16"/>
      <c r="O48" s="16"/>
      <c r="P48" s="16"/>
      <c r="Q48" s="9">
        <f t="shared" si="1"/>
        <v>0</v>
      </c>
    </row>
    <row r="49" spans="1:17" ht="48" customHeight="1">
      <c r="A49" s="37">
        <v>16</v>
      </c>
      <c r="B49" s="38"/>
      <c r="C49" s="1" t="s">
        <v>91</v>
      </c>
      <c r="D49" s="46">
        <v>73.2</v>
      </c>
      <c r="E49" s="47"/>
      <c r="F49" s="22">
        <v>73.2</v>
      </c>
      <c r="G49" s="22"/>
      <c r="H49" s="58"/>
      <c r="I49" s="55">
        <v>73.2</v>
      </c>
      <c r="J49" s="23"/>
      <c r="K49" s="48"/>
      <c r="L49" s="48"/>
      <c r="M49" s="23"/>
      <c r="N49" s="16"/>
      <c r="O49" s="16"/>
      <c r="P49" s="16"/>
      <c r="Q49" s="9">
        <f t="shared" si="1"/>
        <v>0</v>
      </c>
    </row>
    <row r="50" spans="1:17" ht="48" customHeight="1">
      <c r="A50" s="37">
        <v>17</v>
      </c>
      <c r="B50" s="38"/>
      <c r="C50" s="1" t="s">
        <v>92</v>
      </c>
      <c r="D50" s="46">
        <v>76.88</v>
      </c>
      <c r="E50" s="47"/>
      <c r="F50" s="22">
        <v>76.88</v>
      </c>
      <c r="G50" s="22"/>
      <c r="H50" s="58"/>
      <c r="I50" s="55">
        <v>76.88</v>
      </c>
      <c r="J50" s="23"/>
      <c r="K50" s="48"/>
      <c r="L50" s="48"/>
      <c r="M50" s="23"/>
      <c r="N50" s="16"/>
      <c r="O50" s="16"/>
      <c r="P50" s="16"/>
      <c r="Q50" s="9">
        <f t="shared" si="1"/>
        <v>0</v>
      </c>
    </row>
    <row r="51" spans="1:17" ht="48" customHeight="1">
      <c r="A51" s="37">
        <v>18</v>
      </c>
      <c r="B51" s="38"/>
      <c r="C51" s="1" t="s">
        <v>92</v>
      </c>
      <c r="D51" s="46">
        <v>76.88</v>
      </c>
      <c r="E51" s="47"/>
      <c r="F51" s="22">
        <v>76.88</v>
      </c>
      <c r="G51" s="22"/>
      <c r="H51" s="58"/>
      <c r="I51" s="55">
        <v>76.88</v>
      </c>
      <c r="J51" s="23"/>
      <c r="K51" s="48"/>
      <c r="L51" s="48"/>
      <c r="M51" s="23"/>
      <c r="N51" s="16"/>
      <c r="O51" s="16"/>
      <c r="P51" s="16"/>
      <c r="Q51" s="9">
        <f t="shared" si="1"/>
        <v>0</v>
      </c>
    </row>
    <row r="52" spans="1:17" ht="48" customHeight="1">
      <c r="A52" s="37">
        <v>19</v>
      </c>
      <c r="B52" s="38"/>
      <c r="C52" s="1" t="s">
        <v>98</v>
      </c>
      <c r="D52" s="46">
        <v>500</v>
      </c>
      <c r="E52" s="47">
        <f>500-D52</f>
        <v>0</v>
      </c>
      <c r="F52" s="22">
        <v>500</v>
      </c>
      <c r="G52" s="22"/>
      <c r="H52" s="58"/>
      <c r="I52" s="55">
        <v>500</v>
      </c>
      <c r="J52" s="23"/>
      <c r="K52" s="48"/>
      <c r="L52" s="48"/>
      <c r="M52" s="23"/>
      <c r="N52" s="16"/>
      <c r="O52" s="16"/>
      <c r="P52" s="16"/>
      <c r="Q52" s="9">
        <f t="shared" si="1"/>
        <v>0</v>
      </c>
    </row>
    <row r="53" spans="1:17" ht="48" customHeight="1">
      <c r="A53" s="37">
        <v>20</v>
      </c>
      <c r="B53" s="38"/>
      <c r="C53" s="1" t="s">
        <v>94</v>
      </c>
      <c r="D53" s="46"/>
      <c r="E53" s="47">
        <f>51000-D54-D55-D56-D57-D58-D61-E54-E55-E56-E57-E58-E61-D59-D60</f>
        <v>0</v>
      </c>
      <c r="F53" s="22"/>
      <c r="G53" s="22"/>
      <c r="H53" s="58"/>
      <c r="I53" s="55"/>
      <c r="J53" s="23"/>
      <c r="K53" s="48"/>
      <c r="L53" s="48"/>
      <c r="M53" s="23"/>
      <c r="N53" s="16"/>
      <c r="O53" s="16"/>
      <c r="P53" s="16"/>
      <c r="Q53" s="9">
        <f t="shared" si="1"/>
        <v>0</v>
      </c>
    </row>
    <row r="54" spans="1:17" ht="48" customHeight="1">
      <c r="A54" s="37" t="s">
        <v>58</v>
      </c>
      <c r="B54" s="38"/>
      <c r="C54" s="74" t="s">
        <v>108</v>
      </c>
      <c r="D54" s="46">
        <v>4000</v>
      </c>
      <c r="E54" s="47">
        <f>4000-D54</f>
        <v>0</v>
      </c>
      <c r="F54" s="22">
        <f aca="true" t="shared" si="2" ref="F54:F61">D54</f>
        <v>4000</v>
      </c>
      <c r="G54" s="22"/>
      <c r="H54" s="58"/>
      <c r="I54" s="55"/>
      <c r="J54" s="23"/>
      <c r="K54" s="48">
        <f aca="true" t="shared" si="3" ref="K54:K61">F54</f>
        <v>4000</v>
      </c>
      <c r="L54" s="48"/>
      <c r="M54" s="23"/>
      <c r="N54" s="16"/>
      <c r="O54" s="16"/>
      <c r="P54" s="16"/>
      <c r="Q54" s="9">
        <f t="shared" si="1"/>
        <v>0</v>
      </c>
    </row>
    <row r="55" spans="1:17" ht="48" customHeight="1">
      <c r="A55" s="37" t="s">
        <v>61</v>
      </c>
      <c r="B55" s="38"/>
      <c r="C55" s="74" t="s">
        <v>109</v>
      </c>
      <c r="D55" s="46">
        <v>7000</v>
      </c>
      <c r="E55" s="47">
        <f>7000-D55</f>
        <v>0</v>
      </c>
      <c r="F55" s="22">
        <f>D55</f>
        <v>7000</v>
      </c>
      <c r="G55" s="22"/>
      <c r="H55" s="58"/>
      <c r="I55" s="55"/>
      <c r="J55" s="23"/>
      <c r="K55" s="48">
        <f t="shared" si="3"/>
        <v>7000</v>
      </c>
      <c r="L55" s="48"/>
      <c r="M55" s="23"/>
      <c r="N55" s="16"/>
      <c r="O55" s="16"/>
      <c r="P55" s="16"/>
      <c r="Q55" s="9">
        <f t="shared" si="1"/>
        <v>0</v>
      </c>
    </row>
    <row r="56" spans="1:17" ht="48" customHeight="1">
      <c r="A56" s="37" t="s">
        <v>73</v>
      </c>
      <c r="B56" s="38"/>
      <c r="C56" s="74" t="s">
        <v>110</v>
      </c>
      <c r="D56" s="46">
        <v>6000</v>
      </c>
      <c r="E56" s="47">
        <f>6000-D56</f>
        <v>0</v>
      </c>
      <c r="F56" s="22">
        <f t="shared" si="2"/>
        <v>6000</v>
      </c>
      <c r="G56" s="22"/>
      <c r="H56" s="58"/>
      <c r="I56" s="55"/>
      <c r="J56" s="23"/>
      <c r="K56" s="48">
        <f t="shared" si="3"/>
        <v>6000</v>
      </c>
      <c r="L56" s="48"/>
      <c r="M56" s="23"/>
      <c r="N56" s="16"/>
      <c r="O56" s="16"/>
      <c r="P56" s="16"/>
      <c r="Q56" s="9">
        <f t="shared" si="1"/>
        <v>0</v>
      </c>
    </row>
    <row r="57" spans="1:17" ht="48" customHeight="1">
      <c r="A57" s="37" t="s">
        <v>75</v>
      </c>
      <c r="B57" s="38"/>
      <c r="C57" s="74" t="s">
        <v>110</v>
      </c>
      <c r="D57" s="46">
        <v>9000</v>
      </c>
      <c r="E57" s="47">
        <f>9000-D57</f>
        <v>0</v>
      </c>
      <c r="F57" s="22">
        <f t="shared" si="2"/>
        <v>9000</v>
      </c>
      <c r="G57" s="22"/>
      <c r="H57" s="58"/>
      <c r="I57" s="55"/>
      <c r="J57" s="23"/>
      <c r="K57" s="48">
        <f t="shared" si="3"/>
        <v>9000</v>
      </c>
      <c r="L57" s="48"/>
      <c r="M57" s="23"/>
      <c r="N57" s="16"/>
      <c r="O57" s="16"/>
      <c r="P57" s="16"/>
      <c r="Q57" s="9">
        <f t="shared" si="1"/>
        <v>0</v>
      </c>
    </row>
    <row r="58" spans="1:17" ht="48" customHeight="1">
      <c r="A58" s="37" t="s">
        <v>77</v>
      </c>
      <c r="B58" s="38"/>
      <c r="C58" s="74" t="s">
        <v>109</v>
      </c>
      <c r="D58" s="46">
        <f>20000-D59-D60</f>
        <v>0</v>
      </c>
      <c r="E58" s="47">
        <f>20000-D58-D59-D60</f>
        <v>0</v>
      </c>
      <c r="F58" s="22">
        <f t="shared" si="2"/>
        <v>0</v>
      </c>
      <c r="G58" s="22"/>
      <c r="H58" s="58"/>
      <c r="I58" s="55"/>
      <c r="J58" s="23"/>
      <c r="K58" s="48">
        <f t="shared" si="3"/>
        <v>0</v>
      </c>
      <c r="L58" s="48"/>
      <c r="M58" s="23"/>
      <c r="N58" s="16"/>
      <c r="O58" s="16"/>
      <c r="P58" s="16"/>
      <c r="Q58" s="9">
        <f t="shared" si="1"/>
        <v>0</v>
      </c>
    </row>
    <row r="59" spans="1:17" ht="48" customHeight="1">
      <c r="A59" s="37" t="s">
        <v>102</v>
      </c>
      <c r="B59" s="38"/>
      <c r="C59" s="74" t="s">
        <v>111</v>
      </c>
      <c r="D59" s="46">
        <v>12000</v>
      </c>
      <c r="E59" s="47"/>
      <c r="F59" s="22">
        <f t="shared" si="2"/>
        <v>12000</v>
      </c>
      <c r="G59" s="22"/>
      <c r="H59" s="58"/>
      <c r="I59" s="55"/>
      <c r="J59" s="23"/>
      <c r="K59" s="48">
        <f t="shared" si="3"/>
        <v>12000</v>
      </c>
      <c r="L59" s="48"/>
      <c r="M59" s="23"/>
      <c r="N59" s="16"/>
      <c r="O59" s="16"/>
      <c r="P59" s="16"/>
      <c r="Q59" s="9">
        <f t="shared" si="1"/>
        <v>0</v>
      </c>
    </row>
    <row r="60" spans="1:17" ht="48" customHeight="1">
      <c r="A60" s="37" t="s">
        <v>103</v>
      </c>
      <c r="B60" s="38"/>
      <c r="C60" s="74" t="s">
        <v>112</v>
      </c>
      <c r="D60" s="46">
        <v>8000</v>
      </c>
      <c r="E60" s="47"/>
      <c r="F60" s="22">
        <f t="shared" si="2"/>
        <v>8000</v>
      </c>
      <c r="G60" s="22"/>
      <c r="H60" s="58"/>
      <c r="I60" s="55"/>
      <c r="J60" s="23"/>
      <c r="K60" s="48">
        <f>F60</f>
        <v>8000</v>
      </c>
      <c r="L60" s="48"/>
      <c r="M60" s="23"/>
      <c r="N60" s="16"/>
      <c r="O60" s="16"/>
      <c r="P60" s="16"/>
      <c r="Q60" s="9">
        <f t="shared" si="1"/>
        <v>0</v>
      </c>
    </row>
    <row r="61" spans="1:17" ht="48" customHeight="1">
      <c r="A61" s="37" t="s">
        <v>93</v>
      </c>
      <c r="B61" s="38"/>
      <c r="C61" s="74" t="s">
        <v>109</v>
      </c>
      <c r="D61" s="46">
        <v>5000</v>
      </c>
      <c r="E61" s="47">
        <f>5000-D61</f>
        <v>0</v>
      </c>
      <c r="F61" s="22">
        <f t="shared" si="2"/>
        <v>5000</v>
      </c>
      <c r="G61" s="22"/>
      <c r="H61" s="58"/>
      <c r="I61" s="55"/>
      <c r="J61" s="23"/>
      <c r="K61" s="48">
        <f t="shared" si="3"/>
        <v>5000</v>
      </c>
      <c r="L61" s="48"/>
      <c r="M61" s="23"/>
      <c r="N61" s="16"/>
      <c r="O61" s="16"/>
      <c r="P61" s="16"/>
      <c r="Q61" s="9">
        <f t="shared" si="1"/>
        <v>0</v>
      </c>
    </row>
    <row r="62" spans="1:17" ht="48" customHeight="1">
      <c r="A62" s="37">
        <v>21</v>
      </c>
      <c r="B62" s="38"/>
      <c r="C62" s="1" t="s">
        <v>0</v>
      </c>
      <c r="D62" s="46">
        <v>5410.8</v>
      </c>
      <c r="E62" s="47"/>
      <c r="F62" s="22">
        <v>5410.8</v>
      </c>
      <c r="G62" s="22"/>
      <c r="H62" s="58"/>
      <c r="I62" s="55"/>
      <c r="J62" s="23"/>
      <c r="K62" s="48">
        <v>5410.8</v>
      </c>
      <c r="L62" s="48"/>
      <c r="M62" s="23"/>
      <c r="N62" s="16"/>
      <c r="O62" s="16"/>
      <c r="P62" s="16"/>
      <c r="Q62" s="9">
        <f t="shared" si="1"/>
        <v>0</v>
      </c>
    </row>
    <row r="63" spans="1:17" ht="48" customHeight="1">
      <c r="A63" s="37">
        <v>22</v>
      </c>
      <c r="B63" s="38"/>
      <c r="C63" s="1" t="s">
        <v>96</v>
      </c>
      <c r="D63" s="46"/>
      <c r="E63" s="47">
        <f>3411.4-D64</f>
        <v>0</v>
      </c>
      <c r="F63" s="22"/>
      <c r="G63" s="22"/>
      <c r="H63" s="58"/>
      <c r="I63" s="55"/>
      <c r="J63" s="23"/>
      <c r="K63" s="48"/>
      <c r="L63" s="48"/>
      <c r="M63" s="23"/>
      <c r="N63" s="16"/>
      <c r="O63" s="16"/>
      <c r="P63" s="16"/>
      <c r="Q63" s="9">
        <f t="shared" si="1"/>
        <v>0</v>
      </c>
    </row>
    <row r="64" spans="1:17" ht="48" customHeight="1">
      <c r="A64" s="37" t="s">
        <v>58</v>
      </c>
      <c r="B64" s="38"/>
      <c r="C64" s="1" t="s">
        <v>107</v>
      </c>
      <c r="D64" s="46">
        <v>3411.4</v>
      </c>
      <c r="E64" s="47"/>
      <c r="F64" s="22">
        <v>3411.4</v>
      </c>
      <c r="G64" s="22"/>
      <c r="H64" s="58"/>
      <c r="I64" s="55">
        <v>3411.4</v>
      </c>
      <c r="J64" s="23"/>
      <c r="K64" s="48"/>
      <c r="L64" s="48"/>
      <c r="M64" s="23"/>
      <c r="N64" s="16"/>
      <c r="O64" s="16"/>
      <c r="P64" s="16"/>
      <c r="Q64" s="9">
        <f t="shared" si="1"/>
        <v>0</v>
      </c>
    </row>
    <row r="65" spans="1:17" ht="48" customHeight="1">
      <c r="A65" s="37">
        <v>23</v>
      </c>
      <c r="B65" s="38"/>
      <c r="C65" s="1" t="s">
        <v>97</v>
      </c>
      <c r="D65" s="46"/>
      <c r="E65" s="47">
        <f>1100-D66</f>
        <v>0</v>
      </c>
      <c r="F65" s="22"/>
      <c r="G65" s="22"/>
      <c r="H65" s="58"/>
      <c r="I65" s="55"/>
      <c r="J65" s="23"/>
      <c r="K65" s="48"/>
      <c r="L65" s="48"/>
      <c r="M65" s="23"/>
      <c r="N65" s="16"/>
      <c r="O65" s="16"/>
      <c r="P65" s="16"/>
      <c r="Q65" s="9">
        <f t="shared" si="1"/>
        <v>0</v>
      </c>
    </row>
    <row r="66" spans="1:17" ht="48" customHeight="1">
      <c r="A66" s="37" t="s">
        <v>58</v>
      </c>
      <c r="B66" s="38"/>
      <c r="C66" s="1" t="s">
        <v>101</v>
      </c>
      <c r="D66" s="46">
        <v>1100</v>
      </c>
      <c r="E66" s="47"/>
      <c r="F66" s="22">
        <v>1100</v>
      </c>
      <c r="G66" s="22"/>
      <c r="H66" s="58"/>
      <c r="I66" s="55"/>
      <c r="J66" s="23"/>
      <c r="K66" s="48">
        <v>1100</v>
      </c>
      <c r="L66" s="48"/>
      <c r="M66" s="23"/>
      <c r="N66" s="16"/>
      <c r="O66" s="16"/>
      <c r="P66" s="16"/>
      <c r="Q66" s="9">
        <f t="shared" si="1"/>
        <v>0</v>
      </c>
    </row>
    <row r="67" spans="1:17" ht="48" customHeight="1">
      <c r="A67" s="37">
        <v>24</v>
      </c>
      <c r="B67" s="38"/>
      <c r="C67" s="1" t="s">
        <v>106</v>
      </c>
      <c r="D67" s="46">
        <v>144.71</v>
      </c>
      <c r="E67" s="47"/>
      <c r="F67" s="22">
        <v>144.71</v>
      </c>
      <c r="G67" s="22"/>
      <c r="H67" s="58"/>
      <c r="I67" s="55">
        <v>144.71</v>
      </c>
      <c r="J67" s="23"/>
      <c r="K67" s="48"/>
      <c r="L67" s="48"/>
      <c r="M67" s="23"/>
      <c r="N67" s="16"/>
      <c r="O67" s="16"/>
      <c r="P67" s="16"/>
      <c r="Q67" s="9">
        <f t="shared" si="1"/>
        <v>0</v>
      </c>
    </row>
    <row r="68" spans="1:17" ht="48" customHeight="1">
      <c r="A68" s="37">
        <v>25</v>
      </c>
      <c r="B68" s="38"/>
      <c r="C68" s="1" t="s">
        <v>1</v>
      </c>
      <c r="D68" s="46">
        <v>34</v>
      </c>
      <c r="E68" s="47"/>
      <c r="F68" s="22">
        <v>34</v>
      </c>
      <c r="G68" s="22"/>
      <c r="H68" s="58"/>
      <c r="I68" s="55">
        <v>34</v>
      </c>
      <c r="J68" s="23"/>
      <c r="K68" s="48"/>
      <c r="L68" s="48"/>
      <c r="M68" s="23"/>
      <c r="N68" s="16"/>
      <c r="O68" s="16"/>
      <c r="P68" s="16"/>
      <c r="Q68" s="9">
        <f t="shared" si="1"/>
        <v>0</v>
      </c>
    </row>
    <row r="69" spans="1:17" ht="48" customHeight="1">
      <c r="A69" s="37">
        <v>26</v>
      </c>
      <c r="B69" s="38"/>
      <c r="C69" s="1" t="s">
        <v>2</v>
      </c>
      <c r="D69" s="46"/>
      <c r="E69" s="47">
        <f>167.8-D70</f>
        <v>0</v>
      </c>
      <c r="F69" s="22"/>
      <c r="G69" s="22"/>
      <c r="H69" s="58"/>
      <c r="I69" s="55"/>
      <c r="J69" s="23"/>
      <c r="K69" s="48"/>
      <c r="L69" s="48"/>
      <c r="M69" s="23"/>
      <c r="N69" s="16"/>
      <c r="O69" s="16"/>
      <c r="P69" s="16"/>
      <c r="Q69" s="9">
        <f t="shared" si="1"/>
        <v>0</v>
      </c>
    </row>
    <row r="70" spans="1:16" ht="48" customHeight="1">
      <c r="A70" s="37" t="s">
        <v>58</v>
      </c>
      <c r="B70" s="38"/>
      <c r="C70" s="1" t="s">
        <v>5</v>
      </c>
      <c r="D70" s="46">
        <v>167.8</v>
      </c>
      <c r="E70" s="47"/>
      <c r="F70" s="22">
        <v>167.8</v>
      </c>
      <c r="G70" s="22"/>
      <c r="H70" s="58"/>
      <c r="I70" s="55"/>
      <c r="J70" s="23"/>
      <c r="K70" s="48">
        <v>167.8</v>
      </c>
      <c r="L70" s="48"/>
      <c r="M70" s="23"/>
      <c r="N70" s="16"/>
      <c r="O70" s="16"/>
      <c r="P70" s="16"/>
    </row>
    <row r="71" spans="1:17" ht="48" customHeight="1">
      <c r="A71" s="37">
        <v>27</v>
      </c>
      <c r="B71" s="38"/>
      <c r="C71" s="1" t="s">
        <v>4</v>
      </c>
      <c r="D71" s="46">
        <v>182.47</v>
      </c>
      <c r="E71" s="47"/>
      <c r="F71" s="22">
        <v>182.47</v>
      </c>
      <c r="G71" s="22"/>
      <c r="H71" s="58"/>
      <c r="I71" s="55">
        <v>182.47</v>
      </c>
      <c r="J71" s="23"/>
      <c r="K71" s="48"/>
      <c r="L71" s="48"/>
      <c r="M71" s="23"/>
      <c r="N71" s="16"/>
      <c r="O71" s="16"/>
      <c r="P71" s="16"/>
      <c r="Q71" s="9">
        <f t="shared" si="1"/>
        <v>0</v>
      </c>
    </row>
    <row r="72" spans="1:17" ht="48" customHeight="1">
      <c r="A72" s="37">
        <v>28</v>
      </c>
      <c r="B72" s="38"/>
      <c r="C72" s="1" t="s">
        <v>3</v>
      </c>
      <c r="D72" s="46">
        <v>500</v>
      </c>
      <c r="E72" s="47"/>
      <c r="F72" s="22">
        <v>500</v>
      </c>
      <c r="G72" s="22"/>
      <c r="H72" s="58"/>
      <c r="I72" s="55">
        <v>500</v>
      </c>
      <c r="J72" s="23"/>
      <c r="K72" s="48"/>
      <c r="L72" s="48"/>
      <c r="M72" s="23"/>
      <c r="N72" s="16"/>
      <c r="O72" s="16"/>
      <c r="P72" s="16"/>
      <c r="Q72" s="9">
        <f t="shared" si="1"/>
        <v>0</v>
      </c>
    </row>
    <row r="73" spans="1:17" s="4" customFormat="1" ht="30" customHeight="1">
      <c r="A73" s="49">
        <v>29</v>
      </c>
      <c r="B73" s="50"/>
      <c r="C73" s="1" t="s">
        <v>6</v>
      </c>
      <c r="D73" s="52">
        <v>33.77</v>
      </c>
      <c r="E73" s="51"/>
      <c r="F73" s="22">
        <v>33.77</v>
      </c>
      <c r="G73" s="22"/>
      <c r="H73" s="58"/>
      <c r="I73" s="55">
        <v>33.77</v>
      </c>
      <c r="J73" s="23"/>
      <c r="K73" s="48"/>
      <c r="L73" s="48"/>
      <c r="M73" s="23"/>
      <c r="N73" s="16"/>
      <c r="O73" s="16"/>
      <c r="P73" s="16"/>
      <c r="Q73" s="9">
        <f t="shared" si="1"/>
        <v>0</v>
      </c>
    </row>
    <row r="74" spans="1:17" s="4" customFormat="1" ht="30" customHeight="1">
      <c r="A74" s="49">
        <v>30</v>
      </c>
      <c r="B74" s="50"/>
      <c r="C74" s="1" t="s">
        <v>11</v>
      </c>
      <c r="D74" s="46"/>
      <c r="E74" s="51">
        <f>615-D75</f>
        <v>0</v>
      </c>
      <c r="F74" s="22"/>
      <c r="G74" s="22"/>
      <c r="H74" s="58"/>
      <c r="I74" s="55"/>
      <c r="J74" s="59"/>
      <c r="K74" s="16"/>
      <c r="L74" s="16"/>
      <c r="M74" s="59"/>
      <c r="N74" s="16"/>
      <c r="O74" s="16"/>
      <c r="P74" s="16"/>
      <c r="Q74" s="9"/>
    </row>
    <row r="75" spans="1:17" s="4" customFormat="1" ht="30" customHeight="1">
      <c r="A75" s="49" t="s">
        <v>58</v>
      </c>
      <c r="B75" s="5"/>
      <c r="C75" s="61" t="s">
        <v>12</v>
      </c>
      <c r="D75" s="46">
        <v>615</v>
      </c>
      <c r="E75" s="51"/>
      <c r="F75" s="22">
        <v>615</v>
      </c>
      <c r="G75" s="22"/>
      <c r="H75" s="58"/>
      <c r="I75" s="55"/>
      <c r="J75" s="59"/>
      <c r="K75" s="16">
        <v>615</v>
      </c>
      <c r="L75" s="16"/>
      <c r="M75" s="59"/>
      <c r="N75" s="16"/>
      <c r="O75" s="16"/>
      <c r="P75" s="16"/>
      <c r="Q75" s="9"/>
    </row>
    <row r="76" spans="1:17" s="4" customFormat="1" ht="30" customHeight="1">
      <c r="A76" s="49">
        <v>31</v>
      </c>
      <c r="B76" s="5"/>
      <c r="C76" s="61" t="s">
        <v>13</v>
      </c>
      <c r="D76" s="46"/>
      <c r="E76" s="51">
        <f>450-D77</f>
        <v>0</v>
      </c>
      <c r="F76" s="22"/>
      <c r="G76" s="22"/>
      <c r="H76" s="58"/>
      <c r="I76" s="55"/>
      <c r="J76" s="59"/>
      <c r="K76" s="16"/>
      <c r="L76" s="16"/>
      <c r="M76" s="59"/>
      <c r="N76" s="16"/>
      <c r="O76" s="16"/>
      <c r="P76" s="16"/>
      <c r="Q76" s="9"/>
    </row>
    <row r="77" spans="1:17" s="4" customFormat="1" ht="30" customHeight="1">
      <c r="A77" s="49" t="s">
        <v>58</v>
      </c>
      <c r="B77" s="5"/>
      <c r="C77" s="61" t="s">
        <v>23</v>
      </c>
      <c r="D77" s="46">
        <v>450</v>
      </c>
      <c r="E77" s="51"/>
      <c r="F77" s="22">
        <v>450</v>
      </c>
      <c r="G77" s="22"/>
      <c r="H77" s="58"/>
      <c r="I77" s="55">
        <v>450</v>
      </c>
      <c r="J77" s="59"/>
      <c r="K77" s="16"/>
      <c r="L77" s="16"/>
      <c r="M77" s="59"/>
      <c r="N77" s="16"/>
      <c r="O77" s="16"/>
      <c r="P77" s="16"/>
      <c r="Q77" s="9"/>
    </row>
    <row r="78" spans="1:17" s="4" customFormat="1" ht="30" customHeight="1">
      <c r="A78" s="49">
        <v>32</v>
      </c>
      <c r="B78" s="5"/>
      <c r="C78" s="61" t="s">
        <v>17</v>
      </c>
      <c r="D78" s="46"/>
      <c r="E78" s="51">
        <f>450-D79</f>
        <v>0</v>
      </c>
      <c r="F78" s="22"/>
      <c r="G78" s="22"/>
      <c r="H78" s="58"/>
      <c r="I78" s="55"/>
      <c r="J78" s="59"/>
      <c r="K78" s="16"/>
      <c r="L78" s="16"/>
      <c r="M78" s="59"/>
      <c r="N78" s="16"/>
      <c r="O78" s="16"/>
      <c r="P78" s="16"/>
      <c r="Q78" s="9"/>
    </row>
    <row r="79" spans="1:17" s="4" customFormat="1" ht="30" customHeight="1">
      <c r="A79" s="49" t="s">
        <v>58</v>
      </c>
      <c r="B79" s="5"/>
      <c r="C79" s="61" t="s">
        <v>16</v>
      </c>
      <c r="D79" s="46">
        <v>450</v>
      </c>
      <c r="E79" s="51"/>
      <c r="F79" s="22">
        <v>450</v>
      </c>
      <c r="G79" s="22"/>
      <c r="H79" s="58"/>
      <c r="I79" s="55">
        <v>450</v>
      </c>
      <c r="J79" s="59"/>
      <c r="K79" s="16"/>
      <c r="L79" s="16"/>
      <c r="M79" s="59"/>
      <c r="N79" s="16"/>
      <c r="O79" s="16"/>
      <c r="P79" s="16"/>
      <c r="Q79" s="9"/>
    </row>
    <row r="80" spans="1:17" s="4" customFormat="1" ht="30" customHeight="1">
      <c r="A80" s="49">
        <v>33</v>
      </c>
      <c r="B80" s="5"/>
      <c r="C80" s="61" t="s">
        <v>20</v>
      </c>
      <c r="D80" s="46">
        <v>12900</v>
      </c>
      <c r="E80" s="51"/>
      <c r="F80" s="22">
        <v>12900</v>
      </c>
      <c r="G80" s="22"/>
      <c r="H80" s="58"/>
      <c r="I80" s="55"/>
      <c r="J80" s="59"/>
      <c r="K80" s="16"/>
      <c r="L80" s="16"/>
      <c r="M80" s="59"/>
      <c r="N80" s="16"/>
      <c r="O80" s="16"/>
      <c r="P80" s="16">
        <v>12900</v>
      </c>
      <c r="Q80" s="9"/>
    </row>
    <row r="81" spans="1:17" s="4" customFormat="1" ht="30" customHeight="1">
      <c r="A81" s="49">
        <v>34</v>
      </c>
      <c r="B81" s="5"/>
      <c r="C81" s="61" t="s">
        <v>24</v>
      </c>
      <c r="D81" s="46">
        <v>19.58</v>
      </c>
      <c r="E81" s="51"/>
      <c r="F81" s="47">
        <v>19.58</v>
      </c>
      <c r="G81" s="22"/>
      <c r="H81" s="58"/>
      <c r="I81" s="47">
        <v>19.58</v>
      </c>
      <c r="J81" s="59"/>
      <c r="K81" s="16"/>
      <c r="L81" s="16"/>
      <c r="M81" s="59"/>
      <c r="N81" s="16"/>
      <c r="O81" s="16"/>
      <c r="P81" s="16"/>
      <c r="Q81" s="9"/>
    </row>
    <row r="82" spans="1:17" s="4" customFormat="1" ht="30" customHeight="1">
      <c r="A82" s="49">
        <v>35</v>
      </c>
      <c r="B82" s="5"/>
      <c r="C82" s="61" t="s">
        <v>25</v>
      </c>
      <c r="D82" s="46">
        <v>9.78</v>
      </c>
      <c r="E82" s="51"/>
      <c r="F82" s="47">
        <v>9.78</v>
      </c>
      <c r="G82" s="22"/>
      <c r="H82" s="58"/>
      <c r="I82" s="47">
        <v>9.78</v>
      </c>
      <c r="J82" s="59"/>
      <c r="K82" s="16"/>
      <c r="L82" s="16"/>
      <c r="M82" s="59"/>
      <c r="N82" s="16"/>
      <c r="O82" s="16"/>
      <c r="P82" s="16"/>
      <c r="Q82" s="9"/>
    </row>
    <row r="83" spans="1:17" s="4" customFormat="1" ht="30" customHeight="1">
      <c r="A83" s="49">
        <v>36</v>
      </c>
      <c r="B83" s="5"/>
      <c r="C83" s="61" t="s">
        <v>26</v>
      </c>
      <c r="D83" s="46">
        <v>10.38</v>
      </c>
      <c r="E83" s="51"/>
      <c r="F83" s="47">
        <v>10.38</v>
      </c>
      <c r="G83" s="22"/>
      <c r="H83" s="58"/>
      <c r="I83" s="64">
        <v>10.38</v>
      </c>
      <c r="J83" s="59"/>
      <c r="K83" s="16"/>
      <c r="L83" s="16"/>
      <c r="M83" s="59"/>
      <c r="N83" s="16"/>
      <c r="O83" s="16"/>
      <c r="P83" s="16"/>
      <c r="Q83" s="9"/>
    </row>
    <row r="84" spans="1:17" s="4" customFormat="1" ht="30" customHeight="1">
      <c r="A84" s="49">
        <v>37</v>
      </c>
      <c r="B84" s="5"/>
      <c r="C84" s="61" t="s">
        <v>27</v>
      </c>
      <c r="D84" s="46">
        <v>20.34</v>
      </c>
      <c r="E84" s="51"/>
      <c r="F84" s="47">
        <v>20.34</v>
      </c>
      <c r="G84" s="22"/>
      <c r="H84" s="58"/>
      <c r="I84" s="64">
        <v>20.34</v>
      </c>
      <c r="J84" s="59"/>
      <c r="K84" s="16"/>
      <c r="L84" s="16"/>
      <c r="M84" s="59"/>
      <c r="N84" s="16"/>
      <c r="O84" s="16"/>
      <c r="P84" s="16"/>
      <c r="Q84" s="9"/>
    </row>
    <row r="85" spans="1:17" s="4" customFormat="1" ht="66.75" customHeight="1">
      <c r="A85" s="62">
        <v>38</v>
      </c>
      <c r="B85" s="5"/>
      <c r="C85" s="65" t="s">
        <v>21</v>
      </c>
      <c r="D85" s="46">
        <v>4050</v>
      </c>
      <c r="E85" s="51"/>
      <c r="F85" s="22">
        <v>4050</v>
      </c>
      <c r="G85" s="22"/>
      <c r="H85" s="58"/>
      <c r="I85" s="55">
        <v>4050</v>
      </c>
      <c r="J85" s="59"/>
      <c r="K85" s="16"/>
      <c r="L85" s="16"/>
      <c r="M85" s="59"/>
      <c r="N85" s="16"/>
      <c r="O85" s="16"/>
      <c r="P85" s="16"/>
      <c r="Q85" s="9"/>
    </row>
    <row r="86" spans="1:16" ht="66.75" customHeight="1">
      <c r="A86" s="62">
        <v>39</v>
      </c>
      <c r="C86" s="61" t="s">
        <v>99</v>
      </c>
      <c r="D86" s="46">
        <v>77.51</v>
      </c>
      <c r="E86" s="51"/>
      <c r="F86" s="22">
        <v>77.51</v>
      </c>
      <c r="G86" s="22"/>
      <c r="H86" s="58"/>
      <c r="I86" s="55">
        <v>77.51</v>
      </c>
      <c r="J86" s="59"/>
      <c r="K86" s="16"/>
      <c r="L86" s="16"/>
      <c r="M86" s="59"/>
      <c r="N86" s="16"/>
      <c r="O86" s="16"/>
      <c r="P86" s="16"/>
    </row>
    <row r="87" spans="1:16" ht="66.75" customHeight="1">
      <c r="A87" s="62">
        <v>40</v>
      </c>
      <c r="B87" s="5"/>
      <c r="C87" s="61" t="s">
        <v>87</v>
      </c>
      <c r="D87" s="46">
        <v>119.17</v>
      </c>
      <c r="E87" s="51"/>
      <c r="F87" s="22">
        <v>119.17</v>
      </c>
      <c r="G87" s="22"/>
      <c r="H87" s="58"/>
      <c r="I87" s="55">
        <v>119.17</v>
      </c>
      <c r="J87" s="59"/>
      <c r="K87" s="16"/>
      <c r="L87" s="16"/>
      <c r="M87" s="59"/>
      <c r="N87" s="16"/>
      <c r="O87" s="16"/>
      <c r="P87" s="16"/>
    </row>
    <row r="88" spans="1:16" ht="66.75" customHeight="1">
      <c r="A88" s="62">
        <v>41</v>
      </c>
      <c r="C88" s="61" t="s">
        <v>55</v>
      </c>
      <c r="D88" s="46">
        <v>111.93</v>
      </c>
      <c r="E88" s="51"/>
      <c r="F88" s="22">
        <v>111.93</v>
      </c>
      <c r="G88" s="22"/>
      <c r="H88" s="58"/>
      <c r="I88" s="55">
        <v>111.93</v>
      </c>
      <c r="J88" s="59"/>
      <c r="K88" s="16"/>
      <c r="L88" s="16"/>
      <c r="M88" s="59"/>
      <c r="N88" s="16"/>
      <c r="O88" s="16"/>
      <c r="P88" s="16"/>
    </row>
    <row r="89" spans="1:16" ht="66.75" customHeight="1">
      <c r="A89" s="62">
        <v>42</v>
      </c>
      <c r="C89" s="61" t="s">
        <v>56</v>
      </c>
      <c r="D89" s="46">
        <v>221.49</v>
      </c>
      <c r="E89" s="51"/>
      <c r="F89" s="22">
        <v>221.49</v>
      </c>
      <c r="G89" s="22"/>
      <c r="H89" s="58"/>
      <c r="I89" s="55">
        <v>221.49</v>
      </c>
      <c r="J89" s="59"/>
      <c r="K89" s="16"/>
      <c r="L89" s="16"/>
      <c r="M89" s="59"/>
      <c r="N89" s="16"/>
      <c r="O89" s="16"/>
      <c r="P89" s="16"/>
    </row>
    <row r="90" spans="1:16" ht="66.75" customHeight="1">
      <c r="A90" s="62"/>
      <c r="C90" s="61"/>
      <c r="D90" s="51"/>
      <c r="E90" s="51"/>
      <c r="F90" s="22"/>
      <c r="G90" s="22"/>
      <c r="H90" s="22"/>
      <c r="I90" s="59"/>
      <c r="J90" s="59"/>
      <c r="K90" s="16"/>
      <c r="L90" s="16"/>
      <c r="M90" s="59"/>
      <c r="N90" s="16"/>
      <c r="O90" s="16"/>
      <c r="P90" s="16"/>
    </row>
    <row r="91" spans="1:16" ht="66.75" customHeight="1">
      <c r="A91" s="62"/>
      <c r="C91" s="61"/>
      <c r="D91" s="51"/>
      <c r="E91" s="51"/>
      <c r="F91" s="22"/>
      <c r="G91" s="22"/>
      <c r="H91" s="22"/>
      <c r="I91" s="59"/>
      <c r="J91" s="59"/>
      <c r="K91" s="16"/>
      <c r="L91" s="16"/>
      <c r="M91" s="59"/>
      <c r="N91" s="16"/>
      <c r="O91" s="16"/>
      <c r="P91" s="16"/>
    </row>
    <row r="92" spans="1:16" ht="66.75" customHeight="1">
      <c r="A92" s="62"/>
      <c r="C92" s="61"/>
      <c r="D92" s="51"/>
      <c r="E92" s="51"/>
      <c r="F92" s="22"/>
      <c r="G92" s="22"/>
      <c r="H92" s="22"/>
      <c r="I92" s="59"/>
      <c r="J92" s="59"/>
      <c r="K92" s="16"/>
      <c r="L92" s="16"/>
      <c r="M92" s="59"/>
      <c r="N92" s="16"/>
      <c r="O92" s="16"/>
      <c r="P92" s="16"/>
    </row>
    <row r="93" spans="1:16" ht="66.75" customHeight="1">
      <c r="A93" s="62"/>
      <c r="C93" s="61"/>
      <c r="D93" s="51"/>
      <c r="E93" s="51"/>
      <c r="F93" s="22"/>
      <c r="G93" s="22"/>
      <c r="H93" s="22"/>
      <c r="I93" s="59"/>
      <c r="J93" s="59"/>
      <c r="K93" s="16"/>
      <c r="L93" s="16"/>
      <c r="M93" s="59"/>
      <c r="N93" s="16"/>
      <c r="O93" s="16"/>
      <c r="P93" s="16"/>
    </row>
    <row r="94" spans="1:16" ht="66.75" customHeight="1">
      <c r="A94" s="62"/>
      <c r="C94" s="61"/>
      <c r="D94" s="51"/>
      <c r="E94" s="51"/>
      <c r="F94" s="22"/>
      <c r="G94" s="22"/>
      <c r="H94" s="22"/>
      <c r="I94" s="59"/>
      <c r="J94" s="59"/>
      <c r="K94" s="16"/>
      <c r="L94" s="16"/>
      <c r="M94" s="59"/>
      <c r="N94" s="16"/>
      <c r="O94" s="16"/>
      <c r="P94" s="16"/>
    </row>
    <row r="95" spans="4:13" ht="12.75">
      <c r="D95" s="28"/>
      <c r="E95" s="28"/>
      <c r="F95" s="27"/>
      <c r="G95" s="27"/>
      <c r="H95" s="60"/>
      <c r="I95" s="3"/>
      <c r="M95" s="3"/>
    </row>
    <row r="96" spans="4:13" ht="12.75">
      <c r="D96" s="28"/>
      <c r="E96" s="28"/>
      <c r="F96" s="27"/>
      <c r="G96" s="27"/>
      <c r="H96" s="27"/>
      <c r="I96" s="3"/>
      <c r="M96" s="3"/>
    </row>
    <row r="97" spans="4:13" ht="12.75">
      <c r="D97" s="28"/>
      <c r="E97" s="28"/>
      <c r="F97" s="27"/>
      <c r="G97" s="27"/>
      <c r="H97" s="27"/>
      <c r="I97" s="3"/>
      <c r="M97" s="3"/>
    </row>
    <row r="98" spans="4:13" ht="12.75">
      <c r="D98" s="28"/>
      <c r="E98" s="28"/>
      <c r="F98" s="27"/>
      <c r="G98" s="27"/>
      <c r="H98" s="27"/>
      <c r="I98" s="3"/>
      <c r="M98" s="3"/>
    </row>
    <row r="99" spans="4:13" ht="12.75">
      <c r="D99" s="26"/>
      <c r="E99" s="26"/>
      <c r="I99" s="3"/>
      <c r="M99" s="3"/>
    </row>
    <row r="100" spans="4:13" ht="12.75">
      <c r="D100" s="26"/>
      <c r="E100" s="26"/>
      <c r="I100" s="3"/>
      <c r="M100" s="3"/>
    </row>
    <row r="101" spans="4:13" ht="12.75">
      <c r="D101" s="26"/>
      <c r="E101" s="26"/>
      <c r="I101" s="3"/>
      <c r="M101" s="3"/>
    </row>
    <row r="102" spans="4:13" ht="12.75">
      <c r="D102" s="26"/>
      <c r="E102" s="26"/>
      <c r="I102" s="3"/>
      <c r="M102" s="3"/>
    </row>
    <row r="103" spans="4:12" ht="12.75">
      <c r="D103" s="26"/>
      <c r="E103" s="26"/>
      <c r="I103" s="3"/>
      <c r="J103" s="9"/>
      <c r="K103" s="3"/>
      <c r="L103" s="3"/>
    </row>
    <row r="104" spans="4:12" ht="12.75">
      <c r="D104" s="26"/>
      <c r="E104" s="26"/>
      <c r="I104" s="3"/>
      <c r="J104" s="9"/>
      <c r="K104" s="3"/>
      <c r="L104" s="3"/>
    </row>
    <row r="105" spans="4:12" ht="12.75">
      <c r="D105" s="26"/>
      <c r="E105" s="26"/>
      <c r="I105" s="3"/>
      <c r="J105" s="9"/>
      <c r="K105" s="3"/>
      <c r="L105" s="3"/>
    </row>
    <row r="106" spans="4:12" ht="12.75">
      <c r="D106" s="26"/>
      <c r="E106" s="26"/>
      <c r="I106" s="3"/>
      <c r="J106" s="9"/>
      <c r="K106" s="3"/>
      <c r="L106" s="3"/>
    </row>
    <row r="107" spans="4:12" ht="12.75">
      <c r="D107" s="26"/>
      <c r="E107" s="26"/>
      <c r="I107" s="3"/>
      <c r="J107" s="9"/>
      <c r="K107" s="3"/>
      <c r="L107" s="3"/>
    </row>
    <row r="108" spans="4:12" ht="12.75">
      <c r="D108" s="26"/>
      <c r="E108" s="26"/>
      <c r="I108" s="3"/>
      <c r="J108" s="9"/>
      <c r="K108" s="3"/>
      <c r="L108" s="3"/>
    </row>
    <row r="109" spans="4:12" ht="12.75">
      <c r="D109" s="26"/>
      <c r="E109" s="26"/>
      <c r="I109" s="3"/>
      <c r="J109" s="9"/>
      <c r="K109" s="3"/>
      <c r="L109" s="3"/>
    </row>
    <row r="110" spans="4:12" ht="12.75">
      <c r="D110" s="26"/>
      <c r="E110" s="26"/>
      <c r="I110" s="3"/>
      <c r="J110" s="9"/>
      <c r="K110" s="3"/>
      <c r="L110" s="3"/>
    </row>
    <row r="111" spans="4:12" ht="12.75">
      <c r="D111" s="26"/>
      <c r="E111" s="26"/>
      <c r="I111" s="3"/>
      <c r="J111" s="9"/>
      <c r="K111" s="3"/>
      <c r="L111" s="3"/>
    </row>
    <row r="112" spans="4:12" ht="12.75">
      <c r="D112" s="26"/>
      <c r="E112" s="26"/>
      <c r="I112" s="3"/>
      <c r="J112" s="9"/>
      <c r="K112" s="3"/>
      <c r="L112" s="3"/>
    </row>
    <row r="113" spans="4:12" ht="12.75">
      <c r="D113" s="26"/>
      <c r="E113" s="26"/>
      <c r="I113" s="3"/>
      <c r="J113" s="9"/>
      <c r="K113" s="3"/>
      <c r="L113" s="3"/>
    </row>
    <row r="114" spans="4:12" ht="12.75">
      <c r="D114" s="26"/>
      <c r="E114" s="26"/>
      <c r="I114" s="3"/>
      <c r="J114" s="9"/>
      <c r="K114" s="3"/>
      <c r="L114" s="3"/>
    </row>
    <row r="115" spans="4:12" ht="12.75">
      <c r="D115" s="26"/>
      <c r="E115" s="26"/>
      <c r="I115" s="3"/>
      <c r="J115" s="9"/>
      <c r="K115" s="3"/>
      <c r="L115" s="3"/>
    </row>
    <row r="116" spans="4:12" ht="12.75">
      <c r="D116" s="26"/>
      <c r="E116" s="26"/>
      <c r="I116" s="3"/>
      <c r="J116" s="9"/>
      <c r="K116" s="3"/>
      <c r="L116" s="3"/>
    </row>
    <row r="117" spans="4:12" ht="12.75">
      <c r="D117" s="26"/>
      <c r="E117" s="26"/>
      <c r="I117" s="3"/>
      <c r="J117" s="9"/>
      <c r="K117" s="3"/>
      <c r="L117" s="3"/>
    </row>
    <row r="118" spans="4:12" ht="12.75">
      <c r="D118" s="26"/>
      <c r="E118" s="26"/>
      <c r="I118" s="3"/>
      <c r="J118" s="9"/>
      <c r="K118" s="3"/>
      <c r="L118" s="3"/>
    </row>
    <row r="119" spans="4:12" ht="12.75">
      <c r="D119" s="26"/>
      <c r="E119" s="26"/>
      <c r="I119" s="3"/>
      <c r="J119" s="9"/>
      <c r="K119" s="3"/>
      <c r="L119" s="3"/>
    </row>
    <row r="120" spans="4:12" ht="12.75">
      <c r="D120" s="26"/>
      <c r="E120" s="26"/>
      <c r="I120" s="3"/>
      <c r="J120" s="9"/>
      <c r="K120" s="3"/>
      <c r="L120" s="3"/>
    </row>
    <row r="121" spans="4:12" ht="12.75">
      <c r="D121" s="26"/>
      <c r="E121" s="26"/>
      <c r="I121" s="3"/>
      <c r="J121" s="9"/>
      <c r="K121" s="3"/>
      <c r="L121" s="3"/>
    </row>
    <row r="122" spans="4:12" ht="12.75">
      <c r="D122" s="26"/>
      <c r="E122" s="26"/>
      <c r="I122" s="3"/>
      <c r="J122" s="9"/>
      <c r="K122" s="3"/>
      <c r="L122" s="3"/>
    </row>
    <row r="123" spans="4:12" ht="12.75">
      <c r="D123" s="26"/>
      <c r="E123" s="26"/>
      <c r="I123" s="3"/>
      <c r="J123" s="9"/>
      <c r="K123" s="3"/>
      <c r="L123" s="3"/>
    </row>
    <row r="124" spans="4:12" ht="12.75">
      <c r="D124" s="26"/>
      <c r="E124" s="26"/>
      <c r="I124" s="3"/>
      <c r="J124" s="9"/>
      <c r="K124" s="3"/>
      <c r="L124" s="3"/>
    </row>
    <row r="125" spans="4:12" ht="12.75">
      <c r="D125" s="26"/>
      <c r="E125" s="26"/>
      <c r="I125" s="3"/>
      <c r="J125" s="9"/>
      <c r="K125" s="3"/>
      <c r="L125" s="3"/>
    </row>
    <row r="126" spans="4:12" ht="12.75">
      <c r="D126" s="26"/>
      <c r="E126" s="26"/>
      <c r="I126" s="3"/>
      <c r="J126" s="9"/>
      <c r="K126" s="3"/>
      <c r="L126" s="3"/>
    </row>
    <row r="127" spans="4:12" ht="12.75">
      <c r="D127" s="26"/>
      <c r="E127" s="26"/>
      <c r="I127" s="3"/>
      <c r="J127" s="9"/>
      <c r="K127" s="3"/>
      <c r="L127" s="3"/>
    </row>
    <row r="128" spans="4:12" ht="12.75">
      <c r="D128" s="26"/>
      <c r="E128" s="26"/>
      <c r="I128" s="3"/>
      <c r="J128" s="9"/>
      <c r="K128" s="3"/>
      <c r="L128" s="3"/>
    </row>
    <row r="129" spans="4:12" ht="12.75">
      <c r="D129" s="26"/>
      <c r="E129" s="26"/>
      <c r="I129" s="3"/>
      <c r="J129" s="9"/>
      <c r="K129" s="3"/>
      <c r="L129" s="3"/>
    </row>
    <row r="130" spans="4:12" ht="12.75">
      <c r="D130" s="26"/>
      <c r="E130" s="26"/>
      <c r="I130" s="3"/>
      <c r="J130" s="9"/>
      <c r="K130" s="3"/>
      <c r="L130" s="3"/>
    </row>
    <row r="131" spans="4:12" ht="12.75">
      <c r="D131" s="26"/>
      <c r="E131" s="26"/>
      <c r="I131" s="3"/>
      <c r="J131" s="9"/>
      <c r="K131" s="3"/>
      <c r="L131" s="3"/>
    </row>
    <row r="132" spans="4:12" ht="12.75">
      <c r="D132" s="26"/>
      <c r="E132" s="26"/>
      <c r="I132" s="3"/>
      <c r="J132" s="9"/>
      <c r="K132" s="3"/>
      <c r="L132" s="3"/>
    </row>
    <row r="133" spans="4:12" ht="12.75">
      <c r="D133" s="26"/>
      <c r="E133" s="26"/>
      <c r="I133" s="3"/>
      <c r="J133" s="9"/>
      <c r="K133" s="3"/>
      <c r="L133" s="3"/>
    </row>
    <row r="134" spans="4:12" ht="12.75">
      <c r="D134" s="26"/>
      <c r="E134" s="26"/>
      <c r="I134" s="3"/>
      <c r="J134" s="9"/>
      <c r="K134" s="3"/>
      <c r="L134" s="3"/>
    </row>
    <row r="135" spans="4:12" ht="12.75">
      <c r="D135" s="26"/>
      <c r="E135" s="26"/>
      <c r="I135" s="3"/>
      <c r="J135" s="9"/>
      <c r="K135" s="3"/>
      <c r="L135" s="3"/>
    </row>
    <row r="136" spans="4:12" ht="12.75">
      <c r="D136" s="26"/>
      <c r="E136" s="26"/>
      <c r="I136" s="3"/>
      <c r="J136" s="9"/>
      <c r="K136" s="3"/>
      <c r="L136" s="3"/>
    </row>
    <row r="137" spans="4:12" ht="12.75">
      <c r="D137" s="26"/>
      <c r="E137" s="26"/>
      <c r="I137" s="3"/>
      <c r="J137" s="9"/>
      <c r="K137" s="3"/>
      <c r="L137" s="3"/>
    </row>
    <row r="138" spans="4:12" ht="12.75">
      <c r="D138" s="26"/>
      <c r="E138" s="26"/>
      <c r="I138" s="3"/>
      <c r="J138" s="9"/>
      <c r="K138" s="3"/>
      <c r="L138" s="3"/>
    </row>
    <row r="139" spans="4:12" ht="12.75">
      <c r="D139" s="26"/>
      <c r="E139" s="26"/>
      <c r="I139" s="3"/>
      <c r="J139" s="9"/>
      <c r="K139" s="3"/>
      <c r="L139" s="3"/>
    </row>
    <row r="140" spans="4:12" ht="12.75">
      <c r="D140" s="26"/>
      <c r="E140" s="26"/>
      <c r="I140" s="3"/>
      <c r="J140" s="9"/>
      <c r="K140" s="3"/>
      <c r="L140" s="3"/>
    </row>
    <row r="141" spans="4:12" ht="12.75">
      <c r="D141" s="26"/>
      <c r="E141" s="26"/>
      <c r="I141" s="3"/>
      <c r="J141" s="9"/>
      <c r="K141" s="3"/>
      <c r="L141" s="3"/>
    </row>
    <row r="142" spans="4:12" ht="12.75">
      <c r="D142" s="26"/>
      <c r="E142" s="26"/>
      <c r="I142" s="3"/>
      <c r="J142" s="9"/>
      <c r="K142" s="3"/>
      <c r="L142" s="3"/>
    </row>
    <row r="143" spans="4:12" ht="12.75">
      <c r="D143" s="26"/>
      <c r="E143" s="26"/>
      <c r="I143" s="3"/>
      <c r="J143" s="9"/>
      <c r="K143" s="3"/>
      <c r="L143" s="3"/>
    </row>
    <row r="144" spans="4:12" ht="12.75">
      <c r="D144" s="26"/>
      <c r="E144" s="26"/>
      <c r="I144" s="3"/>
      <c r="J144" s="9"/>
      <c r="K144" s="3"/>
      <c r="L144" s="3"/>
    </row>
    <row r="145" spans="4:12" ht="12.75">
      <c r="D145" s="26"/>
      <c r="E145" s="26"/>
      <c r="I145" s="3"/>
      <c r="J145" s="9"/>
      <c r="K145" s="3"/>
      <c r="L145" s="3"/>
    </row>
    <row r="146" spans="4:12" ht="12.75">
      <c r="D146" s="26"/>
      <c r="E146" s="26"/>
      <c r="I146" s="3"/>
      <c r="J146" s="9"/>
      <c r="K146" s="3"/>
      <c r="L146" s="3"/>
    </row>
    <row r="147" spans="4:12" ht="12.75">
      <c r="D147" s="26"/>
      <c r="E147" s="26"/>
      <c r="I147" s="3"/>
      <c r="J147" s="9"/>
      <c r="K147" s="3"/>
      <c r="L147" s="3"/>
    </row>
    <row r="148" spans="4:12" ht="12.75">
      <c r="D148" s="26"/>
      <c r="E148" s="26"/>
      <c r="I148" s="3"/>
      <c r="J148" s="9"/>
      <c r="K148" s="3"/>
      <c r="L148" s="3"/>
    </row>
    <row r="149" spans="4:12" ht="12.75">
      <c r="D149" s="26"/>
      <c r="E149" s="26"/>
      <c r="I149" s="3"/>
      <c r="J149" s="9"/>
      <c r="K149" s="3"/>
      <c r="L149" s="3"/>
    </row>
    <row r="150" spans="4:12" ht="12.75">
      <c r="D150" s="26"/>
      <c r="E150" s="26"/>
      <c r="I150" s="3"/>
      <c r="J150" s="9"/>
      <c r="K150" s="3"/>
      <c r="L150" s="3"/>
    </row>
    <row r="151" spans="4:12" ht="12.75">
      <c r="D151" s="26"/>
      <c r="E151" s="26"/>
      <c r="I151" s="3"/>
      <c r="J151" s="9"/>
      <c r="K151" s="3"/>
      <c r="L151" s="3"/>
    </row>
    <row r="152" spans="4:12" ht="12.75">
      <c r="D152" s="26"/>
      <c r="E152" s="26"/>
      <c r="I152" s="3"/>
      <c r="J152" s="9"/>
      <c r="K152" s="3"/>
      <c r="L152" s="3"/>
    </row>
    <row r="153" spans="4:12" ht="12.75">
      <c r="D153" s="26"/>
      <c r="E153" s="26"/>
      <c r="I153" s="3"/>
      <c r="J153" s="9"/>
      <c r="K153" s="3"/>
      <c r="L153" s="3"/>
    </row>
    <row r="154" spans="4:12" ht="12.75">
      <c r="D154" s="26"/>
      <c r="E154" s="26"/>
      <c r="I154" s="3"/>
      <c r="J154" s="9"/>
      <c r="K154" s="3"/>
      <c r="L154" s="3"/>
    </row>
    <row r="155" spans="4:12" ht="12.75">
      <c r="D155" s="26"/>
      <c r="E155" s="26"/>
      <c r="I155" s="3"/>
      <c r="J155" s="9"/>
      <c r="K155" s="3"/>
      <c r="L155" s="3"/>
    </row>
    <row r="156" spans="4:12" ht="12.75">
      <c r="D156" s="26"/>
      <c r="E156" s="26"/>
      <c r="I156" s="3"/>
      <c r="J156" s="9"/>
      <c r="K156" s="3"/>
      <c r="L156" s="3"/>
    </row>
    <row r="157" spans="4:12" ht="12.75">
      <c r="D157" s="26"/>
      <c r="E157" s="26"/>
      <c r="I157" s="3"/>
      <c r="J157" s="9"/>
      <c r="K157" s="3"/>
      <c r="L157" s="3"/>
    </row>
    <row r="158" spans="4:12" ht="12.75">
      <c r="D158" s="26"/>
      <c r="E158" s="26"/>
      <c r="I158" s="3"/>
      <c r="J158" s="9"/>
      <c r="K158" s="3"/>
      <c r="L158" s="3"/>
    </row>
    <row r="159" spans="4:12" ht="12.75">
      <c r="D159" s="26"/>
      <c r="E159" s="26"/>
      <c r="I159" s="3"/>
      <c r="J159" s="9"/>
      <c r="K159" s="3"/>
      <c r="L159" s="3"/>
    </row>
    <row r="160" spans="4:12" ht="12.75">
      <c r="D160" s="26"/>
      <c r="E160" s="26"/>
      <c r="I160" s="3"/>
      <c r="J160" s="9"/>
      <c r="K160" s="3"/>
      <c r="L160" s="3"/>
    </row>
    <row r="161" spans="4:12" ht="12.75">
      <c r="D161" s="26"/>
      <c r="E161" s="26"/>
      <c r="I161" s="3"/>
      <c r="J161" s="9"/>
      <c r="K161" s="3"/>
      <c r="L161" s="3"/>
    </row>
    <row r="162" spans="4:12" ht="12.75">
      <c r="D162" s="26"/>
      <c r="E162" s="26"/>
      <c r="I162" s="3"/>
      <c r="J162" s="9"/>
      <c r="K162" s="3"/>
      <c r="L162" s="3"/>
    </row>
    <row r="163" spans="4:12" ht="12.75">
      <c r="D163" s="26"/>
      <c r="E163" s="26"/>
      <c r="I163" s="3"/>
      <c r="J163" s="9"/>
      <c r="K163" s="3"/>
      <c r="L163" s="3"/>
    </row>
    <row r="164" spans="4:12" ht="12.75">
      <c r="D164" s="26"/>
      <c r="E164" s="26"/>
      <c r="I164" s="3"/>
      <c r="J164" s="9"/>
      <c r="K164" s="3"/>
      <c r="L164" s="3"/>
    </row>
    <row r="165" spans="4:12" ht="12.75">
      <c r="D165" s="26"/>
      <c r="E165" s="26"/>
      <c r="I165" s="3"/>
      <c r="J165" s="9"/>
      <c r="K165" s="3"/>
      <c r="L165" s="3"/>
    </row>
    <row r="166" spans="4:12" ht="12.75">
      <c r="D166" s="26"/>
      <c r="E166" s="26"/>
      <c r="I166" s="3"/>
      <c r="J166" s="9"/>
      <c r="K166" s="3"/>
      <c r="L166" s="3"/>
    </row>
    <row r="167" spans="4:12" ht="12.75">
      <c r="D167" s="26"/>
      <c r="E167" s="26"/>
      <c r="I167" s="3"/>
      <c r="J167" s="9"/>
      <c r="K167" s="3"/>
      <c r="L167" s="3"/>
    </row>
    <row r="168" spans="4:12" ht="12.75">
      <c r="D168" s="26"/>
      <c r="E168" s="26"/>
      <c r="I168" s="3"/>
      <c r="J168" s="9"/>
      <c r="K168" s="3"/>
      <c r="L168" s="3"/>
    </row>
    <row r="169" spans="4:12" ht="12.75">
      <c r="D169" s="26"/>
      <c r="E169" s="26"/>
      <c r="I169" s="3"/>
      <c r="J169" s="9"/>
      <c r="K169" s="3"/>
      <c r="L169" s="3"/>
    </row>
    <row r="170" spans="4:12" ht="12.75">
      <c r="D170" s="26"/>
      <c r="E170" s="26"/>
      <c r="I170" s="3"/>
      <c r="J170" s="9"/>
      <c r="K170" s="3"/>
      <c r="L170" s="3"/>
    </row>
    <row r="171" spans="4:12" ht="12.75">
      <c r="D171" s="26"/>
      <c r="E171" s="26"/>
      <c r="I171" s="3"/>
      <c r="J171" s="9"/>
      <c r="K171" s="3"/>
      <c r="L171" s="3"/>
    </row>
    <row r="172" spans="4:12" ht="12.75">
      <c r="D172" s="26"/>
      <c r="E172" s="26"/>
      <c r="I172" s="3"/>
      <c r="J172" s="9"/>
      <c r="K172" s="3"/>
      <c r="L172" s="3"/>
    </row>
    <row r="173" spans="4:12" ht="12.75">
      <c r="D173" s="26"/>
      <c r="E173" s="26"/>
      <c r="I173" s="3"/>
      <c r="J173" s="9"/>
      <c r="K173" s="3"/>
      <c r="L173" s="3"/>
    </row>
    <row r="174" spans="4:12" ht="12.75">
      <c r="D174" s="26"/>
      <c r="E174" s="26"/>
      <c r="I174" s="3"/>
      <c r="J174" s="9"/>
      <c r="K174" s="3"/>
      <c r="L174" s="3"/>
    </row>
    <row r="175" spans="4:12" ht="12.75">
      <c r="D175" s="26"/>
      <c r="E175" s="26"/>
      <c r="I175" s="3"/>
      <c r="J175" s="9"/>
      <c r="K175" s="3"/>
      <c r="L175" s="3"/>
    </row>
    <row r="176" spans="4:12" ht="12.75">
      <c r="D176" s="26"/>
      <c r="E176" s="26"/>
      <c r="I176" s="3"/>
      <c r="J176" s="9"/>
      <c r="K176" s="3"/>
      <c r="L176" s="3"/>
    </row>
    <row r="177" spans="4:12" ht="12.75">
      <c r="D177" s="26"/>
      <c r="E177" s="26"/>
      <c r="I177" s="3"/>
      <c r="J177" s="9"/>
      <c r="K177" s="3"/>
      <c r="L177" s="3"/>
    </row>
    <row r="178" spans="4:12" ht="12.75">
      <c r="D178" s="26"/>
      <c r="E178" s="26"/>
      <c r="I178" s="3"/>
      <c r="J178" s="9"/>
      <c r="K178" s="3"/>
      <c r="L178" s="3"/>
    </row>
    <row r="179" spans="4:12" ht="12.75">
      <c r="D179" s="26"/>
      <c r="E179" s="26"/>
      <c r="I179" s="3"/>
      <c r="J179" s="9"/>
      <c r="K179" s="3"/>
      <c r="L179" s="3"/>
    </row>
    <row r="180" spans="4:12" ht="12.75">
      <c r="D180" s="26"/>
      <c r="E180" s="26"/>
      <c r="I180" s="3"/>
      <c r="J180" s="9"/>
      <c r="K180" s="3"/>
      <c r="L180" s="3"/>
    </row>
    <row r="181" spans="4:12" ht="12.75">
      <c r="D181" s="26"/>
      <c r="E181" s="26"/>
      <c r="I181" s="3"/>
      <c r="J181" s="9"/>
      <c r="K181" s="3"/>
      <c r="L181" s="3"/>
    </row>
    <row r="182" spans="4:12" ht="12.75">
      <c r="D182" s="26"/>
      <c r="E182" s="26"/>
      <c r="I182" s="3"/>
      <c r="J182" s="9"/>
      <c r="K182" s="3"/>
      <c r="L182" s="3"/>
    </row>
    <row r="183" spans="4:12" ht="12.75">
      <c r="D183" s="26"/>
      <c r="E183" s="26"/>
      <c r="I183" s="3"/>
      <c r="J183" s="9"/>
      <c r="K183" s="3"/>
      <c r="L183" s="3"/>
    </row>
    <row r="184" spans="4:12" ht="12.75">
      <c r="D184" s="26"/>
      <c r="E184" s="26"/>
      <c r="I184" s="3"/>
      <c r="J184" s="9"/>
      <c r="K184" s="3"/>
      <c r="L184" s="3"/>
    </row>
    <row r="185" spans="4:12" ht="12.75">
      <c r="D185" s="26"/>
      <c r="E185" s="26"/>
      <c r="I185" s="3"/>
      <c r="J185" s="9"/>
      <c r="K185" s="3"/>
      <c r="L185" s="3"/>
    </row>
    <row r="186" spans="4:12" ht="12.75">
      <c r="D186" s="26"/>
      <c r="E186" s="26"/>
      <c r="I186" s="3"/>
      <c r="J186" s="9"/>
      <c r="K186" s="3"/>
      <c r="L186" s="3"/>
    </row>
    <row r="187" spans="4:12" ht="12.75">
      <c r="D187" s="26"/>
      <c r="E187" s="26"/>
      <c r="I187" s="3"/>
      <c r="J187" s="9"/>
      <c r="K187" s="3"/>
      <c r="L187" s="3"/>
    </row>
    <row r="188" spans="4:12" ht="12.75">
      <c r="D188" s="26"/>
      <c r="E188" s="26"/>
      <c r="I188" s="3"/>
      <c r="J188" s="9"/>
      <c r="K188" s="3"/>
      <c r="L188" s="3"/>
    </row>
    <row r="189" spans="4:12" ht="12.75">
      <c r="D189" s="26"/>
      <c r="E189" s="26"/>
      <c r="I189" s="3"/>
      <c r="J189" s="9"/>
      <c r="K189" s="3"/>
      <c r="L189" s="3"/>
    </row>
    <row r="190" spans="4:12" ht="12.75">
      <c r="D190" s="26"/>
      <c r="E190" s="26"/>
      <c r="I190" s="3"/>
      <c r="J190" s="9"/>
      <c r="K190" s="3"/>
      <c r="L190" s="3"/>
    </row>
    <row r="191" spans="4:12" ht="12.75">
      <c r="D191" s="26"/>
      <c r="E191" s="26"/>
      <c r="I191" s="3"/>
      <c r="J191" s="9"/>
      <c r="K191" s="3"/>
      <c r="L191" s="3"/>
    </row>
    <row r="192" spans="4:12" ht="12.75">
      <c r="D192" s="26"/>
      <c r="E192" s="26"/>
      <c r="I192" s="3"/>
      <c r="J192" s="9"/>
      <c r="K192" s="3"/>
      <c r="L192" s="3"/>
    </row>
    <row r="193" spans="4:12" ht="12.75">
      <c r="D193" s="26"/>
      <c r="E193" s="26"/>
      <c r="I193" s="3"/>
      <c r="J193" s="9"/>
      <c r="K193" s="3"/>
      <c r="L193" s="3"/>
    </row>
    <row r="194" spans="4:12" ht="12.75">
      <c r="D194" s="26"/>
      <c r="E194" s="26"/>
      <c r="I194" s="3"/>
      <c r="J194" s="9"/>
      <c r="K194" s="3"/>
      <c r="L194" s="3"/>
    </row>
    <row r="195" spans="4:12" ht="12.75">
      <c r="D195" s="26"/>
      <c r="E195" s="26"/>
      <c r="I195" s="3"/>
      <c r="J195" s="9"/>
      <c r="K195" s="3"/>
      <c r="L195" s="3"/>
    </row>
    <row r="196" spans="4:12" ht="12.75">
      <c r="D196" s="26"/>
      <c r="E196" s="26"/>
      <c r="I196" s="3"/>
      <c r="J196" s="9"/>
      <c r="K196" s="3"/>
      <c r="L196" s="3"/>
    </row>
    <row r="197" spans="4:12" ht="12.75">
      <c r="D197" s="26"/>
      <c r="E197" s="26"/>
      <c r="I197" s="3"/>
      <c r="J197" s="9"/>
      <c r="K197" s="3"/>
      <c r="L197" s="3"/>
    </row>
    <row r="198" spans="4:12" ht="12.75">
      <c r="D198" s="26"/>
      <c r="E198" s="26"/>
      <c r="I198" s="3"/>
      <c r="J198" s="9"/>
      <c r="K198" s="3"/>
      <c r="L198" s="3"/>
    </row>
    <row r="199" spans="4:12" ht="12.75">
      <c r="D199" s="26"/>
      <c r="E199" s="26"/>
      <c r="I199" s="3"/>
      <c r="J199" s="9"/>
      <c r="K199" s="3"/>
      <c r="L199" s="3"/>
    </row>
    <row r="200" spans="4:12" ht="12.75">
      <c r="D200" s="26"/>
      <c r="E200" s="26"/>
      <c r="I200" s="3"/>
      <c r="J200" s="9"/>
      <c r="K200" s="3"/>
      <c r="L200" s="3"/>
    </row>
    <row r="201" spans="4:12" ht="12.75">
      <c r="D201" s="26"/>
      <c r="E201" s="26"/>
      <c r="I201" s="3"/>
      <c r="J201" s="9"/>
      <c r="K201" s="3"/>
      <c r="L201" s="3"/>
    </row>
  </sheetData>
  <sheetProtection/>
  <mergeCells count="6">
    <mergeCell ref="C1:D1"/>
    <mergeCell ref="F12:H12"/>
    <mergeCell ref="A18:C18"/>
    <mergeCell ref="D17:H17"/>
    <mergeCell ref="A16:N16"/>
    <mergeCell ref="I17:P17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Żarczyńska</dc:creator>
  <cp:keywords/>
  <dc:description/>
  <cp:lastModifiedBy>User</cp:lastModifiedBy>
  <cp:lastPrinted>2015-01-15T12:48:54Z</cp:lastPrinted>
  <dcterms:created xsi:type="dcterms:W3CDTF">2009-01-26T08:28:38Z</dcterms:created>
  <dcterms:modified xsi:type="dcterms:W3CDTF">2016-07-27T10:21:58Z</dcterms:modified>
  <cp:category/>
  <cp:version/>
  <cp:contentType/>
  <cp:contentStatus/>
</cp:coreProperties>
</file>